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aruzzaman\Desktop\WORK\POLIMAS\SUBJEK\DCC40142\NOTE\NOTE 2021\NOTA MC\"/>
    </mc:Choice>
  </mc:AlternateContent>
  <xr:revisionPtr revIDLastSave="0" documentId="13_ncr:1_{B66772B8-6527-4DD8-8F43-3E44339FBD05}" xr6:coauthVersionLast="36" xr6:coauthVersionMax="36" xr10:uidLastSave="{00000000-0000-0000-0000-000000000000}"/>
  <bookViews>
    <workbookView xWindow="360" yWindow="105" windowWidth="15480" windowHeight="9240" activeTab="1" xr2:uid="{00000000-000D-0000-FFFF-FFFF00000000}"/>
  </bookViews>
  <sheets>
    <sheet name="UB" sheetId="60" r:id="rId1"/>
    <sheet name="analysis" sheetId="4" r:id="rId2"/>
    <sheet name="template" sheetId="1" r:id="rId3"/>
  </sheets>
  <definedNames>
    <definedName name="_xlnm.Print_Area" localSheetId="2">template!$A$4:$J$50</definedName>
  </definedNames>
  <calcPr calcId="191029"/>
</workbook>
</file>

<file path=xl/calcChain.xml><?xml version="1.0" encoding="utf-8"?>
<calcChain xmlns="http://schemas.openxmlformats.org/spreadsheetml/2006/main">
  <c r="R47" i="4" l="1"/>
  <c r="R46" i="4"/>
  <c r="I77" i="4" l="1"/>
  <c r="I78" i="4"/>
  <c r="E73" i="4" l="1"/>
  <c r="E56" i="4" l="1"/>
  <c r="I31" i="1" l="1"/>
  <c r="G19" i="1"/>
  <c r="E45" i="1" s="1"/>
  <c r="E46" i="1" s="1"/>
  <c r="C47" i="1" s="1"/>
  <c r="E29" i="4"/>
  <c r="E42" i="4"/>
  <c r="F10" i="1"/>
  <c r="E8" i="1"/>
  <c r="H10" i="1" s="1"/>
  <c r="C38" i="1"/>
  <c r="B40" i="1" s="1"/>
  <c r="E32" i="1"/>
  <c r="E31" i="1"/>
  <c r="E33" i="1" s="1"/>
  <c r="E23" i="1"/>
  <c r="E41" i="4"/>
  <c r="E28" i="4"/>
  <c r="E11" i="4"/>
  <c r="E58" i="4"/>
  <c r="E59" i="4" s="1"/>
  <c r="E12" i="4"/>
  <c r="E57" i="4"/>
  <c r="E72" i="4"/>
  <c r="E93" i="1"/>
  <c r="E94" i="1" s="1"/>
  <c r="E106" i="1"/>
  <c r="C108" i="1" s="1"/>
  <c r="E102" i="1"/>
  <c r="E103" i="1"/>
  <c r="C25" i="1"/>
  <c r="C24" i="1"/>
  <c r="E13" i="4" l="1"/>
  <c r="E15" i="4" s="1"/>
  <c r="E30" i="4"/>
  <c r="E32" i="4" s="1"/>
  <c r="E43" i="4"/>
  <c r="E60" i="4"/>
  <c r="E61" i="4"/>
  <c r="E105" i="1"/>
  <c r="E108" i="1" s="1"/>
  <c r="C34" i="1"/>
  <c r="E24" i="1"/>
  <c r="C39" i="1"/>
  <c r="D40" i="1" s="1"/>
  <c r="E25" i="1"/>
  <c r="E14" i="4" l="1"/>
  <c r="E31" i="4"/>
  <c r="E45" i="4"/>
  <c r="E44" i="4"/>
</calcChain>
</file>

<file path=xl/sharedStrings.xml><?xml version="1.0" encoding="utf-8"?>
<sst xmlns="http://schemas.openxmlformats.org/spreadsheetml/2006/main" count="218" uniqueCount="100">
  <si>
    <t>ii</t>
  </si>
  <si>
    <t>cm3</t>
  </si>
  <si>
    <t>&gt;</t>
  </si>
  <si>
    <t>r</t>
  </si>
  <si>
    <t>iii</t>
  </si>
  <si>
    <t>&lt;</t>
  </si>
  <si>
    <t>iv</t>
  </si>
  <si>
    <t>ε</t>
  </si>
  <si>
    <t>v</t>
  </si>
  <si>
    <t>Av</t>
  </si>
  <si>
    <t>mm2</t>
  </si>
  <si>
    <t>kN</t>
  </si>
  <si>
    <t>Rmax</t>
  </si>
  <si>
    <t>ok!</t>
  </si>
  <si>
    <t>vi</t>
  </si>
  <si>
    <t>kNm</t>
  </si>
  <si>
    <t>Mmax</t>
  </si>
  <si>
    <t xml:space="preserve">ok! </t>
  </si>
  <si>
    <t>viii</t>
  </si>
  <si>
    <t>delection</t>
  </si>
  <si>
    <t>a</t>
  </si>
  <si>
    <t>Qk</t>
  </si>
  <si>
    <t>A</t>
  </si>
  <si>
    <t>L</t>
  </si>
  <si>
    <t>W</t>
  </si>
  <si>
    <t>Qk x A</t>
  </si>
  <si>
    <t>δ 1</t>
  </si>
  <si>
    <t>(4a² - 5)² W L³</t>
  </si>
  <si>
    <t>mm</t>
  </si>
  <si>
    <t>1920 (1-a) E I</t>
  </si>
  <si>
    <t>b</t>
  </si>
  <si>
    <t>δ 2</t>
  </si>
  <si>
    <r>
      <t>W L</t>
    </r>
    <r>
      <rPr>
        <sz val="10"/>
        <rFont val="Arial"/>
        <family val="2"/>
      </rPr>
      <t>³</t>
    </r>
    <r>
      <rPr>
        <sz val="11"/>
        <color theme="1"/>
        <rFont val="Calibri"/>
        <family val="2"/>
        <scheme val="minor"/>
      </rPr>
      <t xml:space="preserve"> / 60 E I</t>
    </r>
  </si>
  <si>
    <t>δ max</t>
  </si>
  <si>
    <t>δ 1 + δ 2</t>
  </si>
  <si>
    <t>δ c</t>
  </si>
  <si>
    <t>L / 360</t>
  </si>
  <si>
    <t>CONCLUSION</t>
  </si>
  <si>
    <t xml:space="preserve">Use UB  </t>
  </si>
  <si>
    <t>i</t>
  </si>
  <si>
    <t>W =</t>
  </si>
  <si>
    <t>L=</t>
  </si>
  <si>
    <t>m</t>
  </si>
  <si>
    <t>Gk =</t>
  </si>
  <si>
    <t>kN/m2</t>
  </si>
  <si>
    <t>Qk =</t>
  </si>
  <si>
    <t>h =</t>
  </si>
  <si>
    <t>A = b x h</t>
  </si>
  <si>
    <t>m2</t>
  </si>
  <si>
    <t>W = w x A</t>
  </si>
  <si>
    <t>R = W / 2</t>
  </si>
  <si>
    <t>M = WL / 8</t>
  </si>
  <si>
    <t>t =</t>
  </si>
  <si>
    <t>b=</t>
  </si>
  <si>
    <t>A = 1/2 x (b x t)</t>
  </si>
  <si>
    <t>M = WL / 6</t>
  </si>
  <si>
    <t>A = 1/2 x (L x t)</t>
  </si>
  <si>
    <t>a = t / L</t>
  </si>
  <si>
    <t>A = 1/2 x (L + b)t</t>
  </si>
  <si>
    <t xml:space="preserve">M = [ (3 - 4a2) / 24(1-a)] WL </t>
  </si>
  <si>
    <t>M = WL / 4</t>
  </si>
  <si>
    <t>w = 1.35Gk + 1.5 Qk</t>
  </si>
  <si>
    <t>V ED</t>
  </si>
  <si>
    <t>M ED</t>
  </si>
  <si>
    <t>Wpl</t>
  </si>
  <si>
    <t>h</t>
  </si>
  <si>
    <t>t w</t>
  </si>
  <si>
    <t>t f</t>
  </si>
  <si>
    <t>cf/tf</t>
  </si>
  <si>
    <t>cw/tw</t>
  </si>
  <si>
    <t>Iy</t>
  </si>
  <si>
    <t>fy</t>
  </si>
  <si>
    <t>√(235/fy)</t>
  </si>
  <si>
    <t>A-2btf+(tw+2r)tf</t>
  </si>
  <si>
    <t>n hw tw</t>
  </si>
  <si>
    <t>Vpl,rd</t>
  </si>
  <si>
    <t>Verify</t>
  </si>
  <si>
    <t>h w / t w</t>
  </si>
  <si>
    <t>72 e/n</t>
  </si>
  <si>
    <t>not required</t>
  </si>
  <si>
    <t>Mc,rd</t>
  </si>
  <si>
    <t>Wpl fy/&amp;mo</t>
  </si>
  <si>
    <t>verify</t>
  </si>
  <si>
    <t>Med / Mc,rd</t>
  </si>
  <si>
    <t>hw</t>
  </si>
  <si>
    <t>R3 = W / 2</t>
  </si>
  <si>
    <t>M3 = WL / 8</t>
  </si>
  <si>
    <t>ENTER VALUES IN THE YELLOW BOX ONLY</t>
  </si>
  <si>
    <t>Select UB Section</t>
  </si>
  <si>
    <t>Determine yield strength fy</t>
  </si>
  <si>
    <t xml:space="preserve">Try UB </t>
  </si>
  <si>
    <t>N/mm2</t>
  </si>
  <si>
    <t xml:space="preserve"> =  Mmax / fy</t>
  </si>
  <si>
    <t>cm4</t>
  </si>
  <si>
    <t>cm2</t>
  </si>
  <si>
    <t>Determine Section Class</t>
  </si>
  <si>
    <t xml:space="preserve">Section is class </t>
  </si>
  <si>
    <t>Design shear resistance</t>
  </si>
  <si>
    <t>Shear buckling resistance</t>
  </si>
  <si>
    <t>Design resistance for bending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</si>
</sst>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8"/>
      <name val="Calibri"/>
      <family val="2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4" borderId="0" applyNumberFormat="0" applyBorder="0" applyAlignment="0" applyProtection="0"/>
  </cellStyleXfs>
  <cellXfs count="158">
    <xf numFmtId="0" fontId="0" fillId="0" borderId="0" xfId="0"/>
    <xf numFmtId="0" fontId="1" fillId="0" borderId="0" xfId="0" applyFo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3" xfId="0" applyBorder="1" applyAlignment="1">
      <alignment horizontal="center"/>
    </xf>
    <xf numFmtId="1" fontId="0" fillId="0" borderId="0" xfId="0" applyNumberFormat="1"/>
    <xf numFmtId="0" fontId="6" fillId="0" borderId="0" xfId="0" applyFont="1" applyFill="1" applyBorder="1" applyAlignment="1">
      <alignment horizontal="center"/>
    </xf>
    <xf numFmtId="0" fontId="5" fillId="0" borderId="0" xfId="0" applyFont="1" applyFill="1" applyBorder="1"/>
    <xf numFmtId="0" fontId="0" fillId="0" borderId="0" xfId="0" applyBorder="1"/>
    <xf numFmtId="0" fontId="2" fillId="0" borderId="0" xfId="0" applyFont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/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0" fillId="0" borderId="13" xfId="0" applyBorder="1"/>
    <xf numFmtId="0" fontId="5" fillId="0" borderId="0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3" fillId="0" borderId="13" xfId="0" applyFont="1" applyBorder="1" applyAlignment="1">
      <alignment horizontal="center"/>
    </xf>
    <xf numFmtId="0" fontId="0" fillId="0" borderId="11" xfId="0" applyBorder="1" applyAlignment="1">
      <alignment horizontal="right"/>
    </xf>
    <xf numFmtId="0" fontId="1" fillId="0" borderId="0" xfId="0" applyFont="1" applyBorder="1" applyAlignment="1">
      <alignment horizontal="center"/>
    </xf>
    <xf numFmtId="164" fontId="5" fillId="0" borderId="0" xfId="0" applyNumberFormat="1" applyFont="1" applyBorder="1"/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center"/>
    </xf>
    <xf numFmtId="0" fontId="1" fillId="0" borderId="15" xfId="0" applyFont="1" applyBorder="1" applyAlignment="1">
      <alignment horizontal="center"/>
    </xf>
    <xf numFmtId="164" fontId="5" fillId="0" borderId="15" xfId="0" applyNumberFormat="1" applyFont="1" applyBorder="1"/>
    <xf numFmtId="0" fontId="0" fillId="0" borderId="15" xfId="0" applyBorder="1"/>
    <xf numFmtId="0" fontId="0" fillId="0" borderId="16" xfId="0" applyBorder="1"/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5" fillId="0" borderId="9" xfId="0" applyNumberFormat="1" applyFont="1" applyBorder="1"/>
    <xf numFmtId="0" fontId="0" fillId="0" borderId="11" xfId="0" applyFill="1" applyBorder="1" applyAlignment="1">
      <alignment horizontal="right"/>
    </xf>
    <xf numFmtId="2" fontId="1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6" fillId="0" borderId="0" xfId="0" applyNumberFormat="1" applyFont="1" applyBorder="1"/>
    <xf numFmtId="0" fontId="0" fillId="0" borderId="14" xfId="0" applyBorder="1"/>
    <xf numFmtId="0" fontId="3" fillId="0" borderId="11" xfId="0" applyFont="1" applyBorder="1" applyAlignment="1">
      <alignment horizontal="right"/>
    </xf>
    <xf numFmtId="0" fontId="3" fillId="0" borderId="0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10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5" fillId="0" borderId="0" xfId="0" applyNumberFormat="1" applyFont="1" applyFill="1" applyBorder="1"/>
    <xf numFmtId="0" fontId="0" fillId="0" borderId="0" xfId="0" applyFill="1" applyBorder="1" applyAlignment="1"/>
    <xf numFmtId="164" fontId="0" fillId="0" borderId="0" xfId="0" applyNumberFormat="1" applyFill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left"/>
    </xf>
    <xf numFmtId="0" fontId="9" fillId="0" borderId="0" xfId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1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164" fontId="0" fillId="6" borderId="12" xfId="0" applyNumberFormat="1" applyFill="1" applyBorder="1" applyAlignment="1">
      <alignment horizontal="center"/>
    </xf>
    <xf numFmtId="2" fontId="0" fillId="6" borderId="12" xfId="0" applyNumberFormat="1" applyFill="1" applyBorder="1" applyAlignment="1">
      <alignment horizontal="center"/>
    </xf>
    <xf numFmtId="0" fontId="0" fillId="6" borderId="12" xfId="0" applyFill="1" applyBorder="1" applyAlignment="1">
      <alignment horizontal="center"/>
    </xf>
    <xf numFmtId="2" fontId="0" fillId="6" borderId="24" xfId="0" applyNumberFormat="1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0" fontId="12" fillId="6" borderId="12" xfId="1" applyFon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2" fontId="9" fillId="0" borderId="0" xfId="1" applyNumberFormat="1" applyFill="1" applyBorder="1" applyAlignment="1">
      <alignment horizontal="center"/>
    </xf>
    <xf numFmtId="164" fontId="12" fillId="0" borderId="12" xfId="1" applyNumberFormat="1" applyFont="1" applyFill="1" applyBorder="1" applyAlignment="1">
      <alignment horizontal="center"/>
    </xf>
    <xf numFmtId="0" fontId="12" fillId="0" borderId="12" xfId="1" applyFont="1" applyFill="1" applyBorder="1" applyAlignment="1">
      <alignment horizontal="center"/>
    </xf>
    <xf numFmtId="2" fontId="12" fillId="0" borderId="12" xfId="1" applyNumberFormat="1" applyFont="1" applyFill="1" applyBorder="1" applyAlignment="1">
      <alignment horizontal="center"/>
    </xf>
    <xf numFmtId="0" fontId="12" fillId="0" borderId="0" xfId="1" applyFont="1" applyFill="1" applyBorder="1" applyAlignment="1">
      <alignment horizontal="center"/>
    </xf>
    <xf numFmtId="2" fontId="12" fillId="0" borderId="0" xfId="1" applyNumberFormat="1" applyFont="1" applyFill="1" applyBorder="1" applyAlignment="1">
      <alignment horizontal="center"/>
    </xf>
    <xf numFmtId="164" fontId="12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/>
    <xf numFmtId="0" fontId="3" fillId="0" borderId="0" xfId="0" applyFont="1" applyFill="1" applyBorder="1"/>
    <xf numFmtId="0" fontId="0" fillId="0" borderId="0" xfId="0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0" fillId="0" borderId="0" xfId="0" applyFont="1" applyBorder="1"/>
    <xf numFmtId="0" fontId="10" fillId="2" borderId="12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2" fontId="10" fillId="0" borderId="12" xfId="0" applyNumberFormat="1" applyFont="1" applyBorder="1" applyAlignment="1">
      <alignment horizontal="center"/>
    </xf>
    <xf numFmtId="0" fontId="10" fillId="6" borderId="12" xfId="0" applyFont="1" applyFill="1" applyBorder="1"/>
    <xf numFmtId="0" fontId="10" fillId="0" borderId="0" xfId="0" applyFont="1" applyFill="1" applyBorder="1"/>
    <xf numFmtId="0" fontId="10" fillId="6" borderId="12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0" fillId="5" borderId="0" xfId="0" applyFont="1" applyFill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4" fontId="10" fillId="0" borderId="12" xfId="0" applyNumberFormat="1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6" borderId="12" xfId="0" applyFont="1" applyFill="1" applyBorder="1" applyAlignment="1"/>
    <xf numFmtId="0" fontId="10" fillId="0" borderId="0" xfId="0" applyFont="1" applyBorder="1" applyAlignment="1"/>
    <xf numFmtId="0" fontId="10" fillId="0" borderId="0" xfId="0" applyFont="1" applyFill="1" applyBorder="1" applyAlignment="1"/>
    <xf numFmtId="0" fontId="4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5" xfId="0" applyBorder="1"/>
    <xf numFmtId="0" fontId="0" fillId="0" borderId="20" xfId="0" applyBorder="1"/>
    <xf numFmtId="0" fontId="0" fillId="0" borderId="0" xfId="0"/>
    <xf numFmtId="0" fontId="0" fillId="0" borderId="21" xfId="0" applyBorder="1"/>
    <xf numFmtId="0" fontId="0" fillId="0" borderId="6" xfId="0" applyBorder="1"/>
    <xf numFmtId="0" fontId="0" fillId="0" borderId="22" xfId="0" applyBorder="1"/>
    <xf numFmtId="0" fontId="0" fillId="0" borderId="7" xfId="0" applyBorder="1"/>
    <xf numFmtId="0" fontId="0" fillId="0" borderId="2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3" xfId="0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13" xfId="0" applyFont="1" applyBorder="1" applyAlignment="1">
      <alignment horizontal="center"/>
    </xf>
  </cellXfs>
  <cellStyles count="2">
    <cellStyle name="Neutral" xfId="1" builtinId="28"/>
    <cellStyle name="Normal" xfId="0" builtinId="0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228599</xdr:colOff>
      <xdr:row>0</xdr:row>
      <xdr:rowOff>0</xdr:rowOff>
    </xdr:from>
    <xdr:to>
      <xdr:col>12</xdr:col>
      <xdr:colOff>171450</xdr:colOff>
      <xdr:row>42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8076" t="7870" r="38899" b="13879"/>
        <a:stretch/>
      </xdr:blipFill>
      <xdr:spPr>
        <a:xfrm>
          <a:off x="1447799" y="0"/>
          <a:ext cx="6038851" cy="8048625"/>
        </a:xfrm>
        <a:prstGeom prst="rect">
          <a:avLst/>
        </a:prstGeom>
      </xdr:spPr>
    </xdr:pic>
    <xdr:clientData/>
  </xdr:twoCellAnchor>
  <xdr:twoCellAnchor editAs="oneCell">
    <xdr:from>
      <xdr:col>12</xdr:col>
      <xdr:colOff>57150</xdr:colOff>
      <xdr:row>0</xdr:row>
      <xdr:rowOff>28575</xdr:rowOff>
    </xdr:from>
    <xdr:to>
      <xdr:col>21</xdr:col>
      <xdr:colOff>276225</xdr:colOff>
      <xdr:row>40</xdr:row>
      <xdr:rowOff>123826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9379" t="9632" r="39420" b="15360"/>
        <a:stretch/>
      </xdr:blipFill>
      <xdr:spPr>
        <a:xfrm>
          <a:off x="7372350" y="28575"/>
          <a:ext cx="5705475" cy="7715251"/>
        </a:xfrm>
        <a:prstGeom prst="rect">
          <a:avLst/>
        </a:prstGeom>
      </xdr:spPr>
    </xdr:pic>
    <xdr:clientData/>
  </xdr:twoCellAnchor>
  <xdr:twoCellAnchor editAs="oneCell">
    <xdr:from>
      <xdr:col>2</xdr:col>
      <xdr:colOff>333375</xdr:colOff>
      <xdr:row>42</xdr:row>
      <xdr:rowOff>66675</xdr:rowOff>
    </xdr:from>
    <xdr:to>
      <xdr:col>12</xdr:col>
      <xdr:colOff>85725</xdr:colOff>
      <xdr:row>85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8754" t="9445" r="39263" b="11007"/>
        <a:stretch/>
      </xdr:blipFill>
      <xdr:spPr>
        <a:xfrm>
          <a:off x="1552575" y="8067675"/>
          <a:ext cx="5848350" cy="8181975"/>
        </a:xfrm>
        <a:prstGeom prst="rect">
          <a:avLst/>
        </a:prstGeom>
      </xdr:spPr>
    </xdr:pic>
    <xdr:clientData/>
  </xdr:twoCellAnchor>
  <xdr:twoCellAnchor editAs="oneCell">
    <xdr:from>
      <xdr:col>12</xdr:col>
      <xdr:colOff>66674</xdr:colOff>
      <xdr:row>42</xdr:row>
      <xdr:rowOff>76200</xdr:rowOff>
    </xdr:from>
    <xdr:to>
      <xdr:col>21</xdr:col>
      <xdr:colOff>466725</xdr:colOff>
      <xdr:row>85</xdr:row>
      <xdr:rowOff>123825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8493" t="9445" r="39316" b="10452"/>
        <a:stretch/>
      </xdr:blipFill>
      <xdr:spPr>
        <a:xfrm>
          <a:off x="7381874" y="8077200"/>
          <a:ext cx="5886451" cy="8239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390524</xdr:colOff>
      <xdr:row>3</xdr:row>
      <xdr:rowOff>38099</xdr:rowOff>
    </xdr:from>
    <xdr:to>
      <xdr:col>4</xdr:col>
      <xdr:colOff>295275</xdr:colOff>
      <xdr:row>6</xdr:row>
      <xdr:rowOff>133349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1000124" y="523874"/>
          <a:ext cx="1733551" cy="581025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257175</xdr:colOff>
      <xdr:row>6</xdr:row>
      <xdr:rowOff>133350</xdr:rowOff>
    </xdr:from>
    <xdr:to>
      <xdr:col>4</xdr:col>
      <xdr:colOff>302894</xdr:colOff>
      <xdr:row>8</xdr:row>
      <xdr:rowOff>152400</xdr:rowOff>
    </xdr:to>
    <xdr:sp macro="" textlink="">
      <xdr:nvSpPr>
        <xdr:cNvPr id="43" name="Up Arrow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2695575" y="1104900"/>
          <a:ext cx="45719" cy="3429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371475</xdr:colOff>
      <xdr:row>6</xdr:row>
      <xdr:rowOff>152400</xdr:rowOff>
    </xdr:from>
    <xdr:to>
      <xdr:col>1</xdr:col>
      <xdr:colOff>417194</xdr:colOff>
      <xdr:row>9</xdr:row>
      <xdr:rowOff>9525</xdr:rowOff>
    </xdr:to>
    <xdr:sp macro="" textlink="">
      <xdr:nvSpPr>
        <xdr:cNvPr id="44" name="Up Arrow 43">
          <a:extLst>
            <a:ext uri="{FF2B5EF4-FFF2-40B4-BE49-F238E27FC236}">
              <a16:creationId xmlns:a16="http://schemas.microsoft.com/office/drawing/2014/main" id="{00000000-0008-0000-0400-00002C000000}"/>
            </a:ext>
          </a:extLst>
        </xdr:cNvPr>
        <xdr:cNvSpPr/>
      </xdr:nvSpPr>
      <xdr:spPr>
        <a:xfrm>
          <a:off x="981075" y="1123950"/>
          <a:ext cx="45719" cy="3429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485775</xdr:colOff>
      <xdr:row>17</xdr:row>
      <xdr:rowOff>133350</xdr:rowOff>
    </xdr:from>
    <xdr:to>
      <xdr:col>4</xdr:col>
      <xdr:colOff>342900</xdr:colOff>
      <xdr:row>22</xdr:row>
      <xdr:rowOff>142875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1095375" y="3990975"/>
          <a:ext cx="1685925" cy="819150"/>
        </a:xfrm>
        <a:prstGeom prst="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476250</xdr:colOff>
      <xdr:row>22</xdr:row>
      <xdr:rowOff>161925</xdr:rowOff>
    </xdr:from>
    <xdr:to>
      <xdr:col>1</xdr:col>
      <xdr:colOff>521969</xdr:colOff>
      <xdr:row>24</xdr:row>
      <xdr:rowOff>190500</xdr:rowOff>
    </xdr:to>
    <xdr:sp macro="" textlink="">
      <xdr:nvSpPr>
        <xdr:cNvPr id="46" name="Up Arrow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819150" y="4514850"/>
          <a:ext cx="45719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314325</xdr:colOff>
      <xdr:row>22</xdr:row>
      <xdr:rowOff>133350</xdr:rowOff>
    </xdr:from>
    <xdr:to>
      <xdr:col>4</xdr:col>
      <xdr:colOff>360044</xdr:colOff>
      <xdr:row>24</xdr:row>
      <xdr:rowOff>161925</xdr:rowOff>
    </xdr:to>
    <xdr:sp macro="" textlink="">
      <xdr:nvSpPr>
        <xdr:cNvPr id="47" name="Up Arrow 46"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2486025" y="4486275"/>
          <a:ext cx="45719" cy="4191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0</xdr:colOff>
      <xdr:row>34</xdr:row>
      <xdr:rowOff>19050</xdr:rowOff>
    </xdr:from>
    <xdr:to>
      <xdr:col>3</xdr:col>
      <xdr:colOff>247650</xdr:colOff>
      <xdr:row>36</xdr:row>
      <xdr:rowOff>142875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1219200" y="7915275"/>
          <a:ext cx="857250" cy="447675"/>
        </a:xfrm>
        <a:prstGeom prst="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3</xdr:col>
      <xdr:colOff>257175</xdr:colOff>
      <xdr:row>34</xdr:row>
      <xdr:rowOff>19050</xdr:rowOff>
    </xdr:from>
    <xdr:to>
      <xdr:col>4</xdr:col>
      <xdr:colOff>504825</xdr:colOff>
      <xdr:row>36</xdr:row>
      <xdr:rowOff>142875</xdr:rowOff>
    </xdr:to>
    <xdr:sp macro="" textlink="">
      <xdr:nvSpPr>
        <xdr:cNvPr id="49" name="Isosceles Triangle 48">
          <a:extLst>
            <a:ext uri="{FF2B5EF4-FFF2-40B4-BE49-F238E27FC236}">
              <a16:creationId xmlns:a16="http://schemas.microsoft.com/office/drawing/2014/main" id="{00000000-0008-0000-0400-000031000000}"/>
            </a:ext>
          </a:extLst>
        </xdr:cNvPr>
        <xdr:cNvSpPr/>
      </xdr:nvSpPr>
      <xdr:spPr>
        <a:xfrm>
          <a:off x="2085975" y="7915275"/>
          <a:ext cx="857250" cy="447675"/>
        </a:xfrm>
        <a:prstGeom prst="triangle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19050</xdr:colOff>
      <xdr:row>36</xdr:row>
      <xdr:rowOff>123825</xdr:rowOff>
    </xdr:from>
    <xdr:to>
      <xdr:col>2</xdr:col>
      <xdr:colOff>64769</xdr:colOff>
      <xdr:row>38</xdr:row>
      <xdr:rowOff>161925</xdr:rowOff>
    </xdr:to>
    <xdr:sp macro="" textlink="">
      <xdr:nvSpPr>
        <xdr:cNvPr id="50" name="Up Arrow 49">
          <a:extLst>
            <a:ext uri="{FF2B5EF4-FFF2-40B4-BE49-F238E27FC236}">
              <a16:creationId xmlns:a16="http://schemas.microsoft.com/office/drawing/2014/main" id="{00000000-0008-0000-0400-000032000000}"/>
            </a:ext>
          </a:extLst>
        </xdr:cNvPr>
        <xdr:cNvSpPr/>
      </xdr:nvSpPr>
      <xdr:spPr>
        <a:xfrm>
          <a:off x="971550" y="7248525"/>
          <a:ext cx="45719" cy="43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438150</xdr:colOff>
      <xdr:row>36</xdr:row>
      <xdr:rowOff>142875</xdr:rowOff>
    </xdr:from>
    <xdr:to>
      <xdr:col>4</xdr:col>
      <xdr:colOff>483869</xdr:colOff>
      <xdr:row>38</xdr:row>
      <xdr:rowOff>180975</xdr:rowOff>
    </xdr:to>
    <xdr:sp macro="" textlink="">
      <xdr:nvSpPr>
        <xdr:cNvPr id="51" name="Up Arrow 50">
          <a:extLst>
            <a:ext uri="{FF2B5EF4-FFF2-40B4-BE49-F238E27FC236}">
              <a16:creationId xmlns:a16="http://schemas.microsoft.com/office/drawing/2014/main" id="{00000000-0008-0000-0400-000033000000}"/>
            </a:ext>
          </a:extLst>
        </xdr:cNvPr>
        <xdr:cNvSpPr/>
      </xdr:nvSpPr>
      <xdr:spPr>
        <a:xfrm>
          <a:off x="2609850" y="7267575"/>
          <a:ext cx="45719" cy="4381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485775</xdr:colOff>
      <xdr:row>48</xdr:row>
      <xdr:rowOff>76200</xdr:rowOff>
    </xdr:from>
    <xdr:to>
      <xdr:col>4</xdr:col>
      <xdr:colOff>390525</xdr:colOff>
      <xdr:row>51</xdr:row>
      <xdr:rowOff>133350</xdr:rowOff>
    </xdr:to>
    <xdr:sp macro="" textlink="">
      <xdr:nvSpPr>
        <xdr:cNvPr id="53" name="Trapezoid 52">
          <a:extLst>
            <a:ext uri="{FF2B5EF4-FFF2-40B4-BE49-F238E27FC236}">
              <a16:creationId xmlns:a16="http://schemas.microsoft.com/office/drawing/2014/main" id="{00000000-0008-0000-0400-000035000000}"/>
            </a:ext>
          </a:extLst>
        </xdr:cNvPr>
        <xdr:cNvSpPr/>
      </xdr:nvSpPr>
      <xdr:spPr>
        <a:xfrm>
          <a:off x="1095375" y="11506200"/>
          <a:ext cx="1733550" cy="561975"/>
        </a:xfrm>
        <a:prstGeom prst="trapezoid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361950</xdr:colOff>
      <xdr:row>52</xdr:row>
      <xdr:rowOff>0</xdr:rowOff>
    </xdr:from>
    <xdr:to>
      <xdr:col>4</xdr:col>
      <xdr:colOff>407669</xdr:colOff>
      <xdr:row>54</xdr:row>
      <xdr:rowOff>57150</xdr:rowOff>
    </xdr:to>
    <xdr:sp macro="" textlink="">
      <xdr:nvSpPr>
        <xdr:cNvPr id="55" name="Up Arrow 54">
          <a:extLst>
            <a:ext uri="{FF2B5EF4-FFF2-40B4-BE49-F238E27FC236}">
              <a16:creationId xmlns:a16="http://schemas.microsoft.com/office/drawing/2014/main" id="{00000000-0008-0000-0400-000037000000}"/>
            </a:ext>
          </a:extLst>
        </xdr:cNvPr>
        <xdr:cNvSpPr/>
      </xdr:nvSpPr>
      <xdr:spPr>
        <a:xfrm>
          <a:off x="2800350" y="12096750"/>
          <a:ext cx="45719" cy="40005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1</xdr:col>
      <xdr:colOff>476250</xdr:colOff>
      <xdr:row>52</xdr:row>
      <xdr:rowOff>19050</xdr:rowOff>
    </xdr:from>
    <xdr:to>
      <xdr:col>1</xdr:col>
      <xdr:colOff>521969</xdr:colOff>
      <xdr:row>54</xdr:row>
      <xdr:rowOff>57150</xdr:rowOff>
    </xdr:to>
    <xdr:sp macro="" textlink="">
      <xdr:nvSpPr>
        <xdr:cNvPr id="56" name="Up Arrow 55">
          <a:extLst>
            <a:ext uri="{FF2B5EF4-FFF2-40B4-BE49-F238E27FC236}">
              <a16:creationId xmlns:a16="http://schemas.microsoft.com/office/drawing/2014/main" id="{00000000-0008-0000-0400-000038000000}"/>
            </a:ext>
          </a:extLst>
        </xdr:cNvPr>
        <xdr:cNvSpPr/>
      </xdr:nvSpPr>
      <xdr:spPr>
        <a:xfrm>
          <a:off x="1085850" y="12115800"/>
          <a:ext cx="45719" cy="3810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9525</xdr:colOff>
      <xdr:row>66</xdr:row>
      <xdr:rowOff>95250</xdr:rowOff>
    </xdr:from>
    <xdr:to>
      <xdr:col>4</xdr:col>
      <xdr:colOff>457200</xdr:colOff>
      <xdr:row>66</xdr:row>
      <xdr:rowOff>140969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400-00003D000000}"/>
            </a:ext>
          </a:extLst>
        </xdr:cNvPr>
        <xdr:cNvSpPr/>
      </xdr:nvSpPr>
      <xdr:spPr>
        <a:xfrm>
          <a:off x="1228725" y="15801975"/>
          <a:ext cx="1666875" cy="45719"/>
        </a:xfrm>
        <a:prstGeom prst="rect">
          <a:avLst/>
        </a:prstGeom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2</xdr:col>
      <xdr:colOff>0</xdr:colOff>
      <xdr:row>67</xdr:row>
      <xdr:rowOff>0</xdr:rowOff>
    </xdr:from>
    <xdr:to>
      <xdr:col>2</xdr:col>
      <xdr:colOff>45719</xdr:colOff>
      <xdr:row>69</xdr:row>
      <xdr:rowOff>57150</xdr:rowOff>
    </xdr:to>
    <xdr:sp macro="" textlink="">
      <xdr:nvSpPr>
        <xdr:cNvPr id="62" name="Up Arrow 61">
          <a:extLst>
            <a:ext uri="{FF2B5EF4-FFF2-40B4-BE49-F238E27FC236}">
              <a16:creationId xmlns:a16="http://schemas.microsoft.com/office/drawing/2014/main" id="{00000000-0008-0000-0400-00003E000000}"/>
            </a:ext>
          </a:extLst>
        </xdr:cNvPr>
        <xdr:cNvSpPr/>
      </xdr:nvSpPr>
      <xdr:spPr>
        <a:xfrm>
          <a:off x="1219200" y="15868650"/>
          <a:ext cx="45719" cy="3810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4</xdr:col>
      <xdr:colOff>419100</xdr:colOff>
      <xdr:row>67</xdr:row>
      <xdr:rowOff>0</xdr:rowOff>
    </xdr:from>
    <xdr:to>
      <xdr:col>4</xdr:col>
      <xdr:colOff>464819</xdr:colOff>
      <xdr:row>69</xdr:row>
      <xdr:rowOff>57150</xdr:rowOff>
    </xdr:to>
    <xdr:sp macro="" textlink="">
      <xdr:nvSpPr>
        <xdr:cNvPr id="63" name="Up Arrow 62">
          <a:extLst>
            <a:ext uri="{FF2B5EF4-FFF2-40B4-BE49-F238E27FC236}">
              <a16:creationId xmlns:a16="http://schemas.microsoft.com/office/drawing/2014/main" id="{00000000-0008-0000-0400-00003F000000}"/>
            </a:ext>
          </a:extLst>
        </xdr:cNvPr>
        <xdr:cNvSpPr/>
      </xdr:nvSpPr>
      <xdr:spPr>
        <a:xfrm>
          <a:off x="2857500" y="15868650"/>
          <a:ext cx="45719" cy="381000"/>
        </a:xfrm>
        <a:prstGeom prst="up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  <xdr:twoCellAnchor>
    <xdr:from>
      <xdr:col>3</xdr:col>
      <xdr:colOff>228600</xdr:colOff>
      <xdr:row>64</xdr:row>
      <xdr:rowOff>104775</xdr:rowOff>
    </xdr:from>
    <xdr:to>
      <xdr:col>3</xdr:col>
      <xdr:colOff>274319</xdr:colOff>
      <xdr:row>66</xdr:row>
      <xdr:rowOff>76200</xdr:rowOff>
    </xdr:to>
    <xdr:sp macro="" textlink="">
      <xdr:nvSpPr>
        <xdr:cNvPr id="64" name="Down Arrow 63">
          <a:extLst>
            <a:ext uri="{FF2B5EF4-FFF2-40B4-BE49-F238E27FC236}">
              <a16:creationId xmlns:a16="http://schemas.microsoft.com/office/drawing/2014/main" id="{00000000-0008-0000-0400-000040000000}"/>
            </a:ext>
          </a:extLst>
        </xdr:cNvPr>
        <xdr:cNvSpPr/>
      </xdr:nvSpPr>
      <xdr:spPr>
        <a:xfrm>
          <a:off x="2057400" y="15487650"/>
          <a:ext cx="45719" cy="2952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514350</xdr:colOff>
      <xdr:row>87</xdr:row>
      <xdr:rowOff>104775</xdr:rowOff>
    </xdr:from>
    <xdr:to>
      <xdr:col>5</xdr:col>
      <xdr:colOff>123825</xdr:colOff>
      <xdr:row>89</xdr:row>
      <xdr:rowOff>19050</xdr:rowOff>
    </xdr:to>
    <xdr:sp macro="" textlink="">
      <xdr:nvSpPr>
        <xdr:cNvPr id="1136" name="AutoShape 33">
          <a:extLst>
            <a:ext uri="{FF2B5EF4-FFF2-40B4-BE49-F238E27FC236}">
              <a16:creationId xmlns:a16="http://schemas.microsoft.com/office/drawing/2014/main" id="{00000000-0008-0000-0500-000070040000}"/>
            </a:ext>
          </a:extLst>
        </xdr:cNvPr>
        <xdr:cNvSpPr>
          <a:spLocks noChangeArrowheads="1"/>
        </xdr:cNvSpPr>
      </xdr:nvSpPr>
      <xdr:spPr bwMode="auto">
        <a:xfrm rot="10800000">
          <a:off x="1733550" y="14963775"/>
          <a:ext cx="1438275" cy="295275"/>
        </a:xfrm>
        <a:custGeom>
          <a:avLst/>
          <a:gdLst>
            <a:gd name="T0" fmla="*/ 2147483647 w 21600"/>
            <a:gd name="T1" fmla="*/ 2147483647 h 21600"/>
            <a:gd name="T2" fmla="*/ 2147483647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0 h 21600"/>
            <a:gd name="T8" fmla="*/ 0 60000 65536"/>
            <a:gd name="T9" fmla="*/ 0 60000 65536"/>
            <a:gd name="T10" fmla="*/ 0 60000 65536"/>
            <a:gd name="T11" fmla="*/ 0 60000 65536"/>
            <a:gd name="T12" fmla="*/ 4500 w 21600"/>
            <a:gd name="T13" fmla="*/ 4500 h 21600"/>
            <a:gd name="T14" fmla="*/ 17100 w 21600"/>
            <a:gd name="T15" fmla="*/ 171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0" y="0"/>
              </a:moveTo>
              <a:lnTo>
                <a:pt x="5400" y="21600"/>
              </a:lnTo>
              <a:lnTo>
                <a:pt x="16200" y="21600"/>
              </a:lnTo>
              <a:lnTo>
                <a:pt x="21600" y="0"/>
              </a:ln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523875</xdr:colOff>
      <xdr:row>89</xdr:row>
      <xdr:rowOff>19050</xdr:rowOff>
    </xdr:from>
    <xdr:to>
      <xdr:col>2</xdr:col>
      <xdr:colOff>523875</xdr:colOff>
      <xdr:row>90</xdr:row>
      <xdr:rowOff>66675</xdr:rowOff>
    </xdr:to>
    <xdr:sp macro="" textlink="">
      <xdr:nvSpPr>
        <xdr:cNvPr id="1137" name="Line 34">
          <a:extLst>
            <a:ext uri="{FF2B5EF4-FFF2-40B4-BE49-F238E27FC236}">
              <a16:creationId xmlns:a16="http://schemas.microsoft.com/office/drawing/2014/main" id="{00000000-0008-0000-0500-000071040000}"/>
            </a:ext>
          </a:extLst>
        </xdr:cNvPr>
        <xdr:cNvSpPr>
          <a:spLocks noChangeShapeType="1"/>
        </xdr:cNvSpPr>
      </xdr:nvSpPr>
      <xdr:spPr bwMode="auto">
        <a:xfrm flipH="1" flipV="1">
          <a:off x="1743075" y="15259050"/>
          <a:ext cx="0" cy="2381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95250</xdr:colOff>
      <xdr:row>89</xdr:row>
      <xdr:rowOff>0</xdr:rowOff>
    </xdr:from>
    <xdr:to>
      <xdr:col>5</xdr:col>
      <xdr:colOff>104775</xdr:colOff>
      <xdr:row>90</xdr:row>
      <xdr:rowOff>66675</xdr:rowOff>
    </xdr:to>
    <xdr:sp macro="" textlink="">
      <xdr:nvSpPr>
        <xdr:cNvPr id="1138" name="Line 35">
          <a:extLst>
            <a:ext uri="{FF2B5EF4-FFF2-40B4-BE49-F238E27FC236}">
              <a16:creationId xmlns:a16="http://schemas.microsoft.com/office/drawing/2014/main" id="{00000000-0008-0000-0500-000072040000}"/>
            </a:ext>
          </a:extLst>
        </xdr:cNvPr>
        <xdr:cNvSpPr>
          <a:spLocks noChangeShapeType="1"/>
        </xdr:cNvSpPr>
      </xdr:nvSpPr>
      <xdr:spPr bwMode="auto">
        <a:xfrm flipH="1" flipV="1">
          <a:off x="3143250" y="15240000"/>
          <a:ext cx="9525" cy="257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495300</xdr:colOff>
      <xdr:row>96</xdr:row>
      <xdr:rowOff>85725</xdr:rowOff>
    </xdr:from>
    <xdr:to>
      <xdr:col>5</xdr:col>
      <xdr:colOff>133350</xdr:colOff>
      <xdr:row>98</xdr:row>
      <xdr:rowOff>28575</xdr:rowOff>
    </xdr:to>
    <xdr:sp macro="" textlink="">
      <xdr:nvSpPr>
        <xdr:cNvPr id="1139" name="AutoShape 5">
          <a:extLst>
            <a:ext uri="{FF2B5EF4-FFF2-40B4-BE49-F238E27FC236}">
              <a16:creationId xmlns:a16="http://schemas.microsoft.com/office/drawing/2014/main" id="{00000000-0008-0000-0500-000073040000}"/>
            </a:ext>
          </a:extLst>
        </xdr:cNvPr>
        <xdr:cNvSpPr>
          <a:spLocks noChangeArrowheads="1"/>
        </xdr:cNvSpPr>
      </xdr:nvSpPr>
      <xdr:spPr bwMode="auto">
        <a:xfrm>
          <a:off x="1714500" y="16659225"/>
          <a:ext cx="1466850" cy="323850"/>
        </a:xfrm>
        <a:prstGeom prst="triangle">
          <a:avLst>
            <a:gd name="adj" fmla="val 50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504825</xdr:colOff>
      <xdr:row>98</xdr:row>
      <xdr:rowOff>28575</xdr:rowOff>
    </xdr:from>
    <xdr:to>
      <xdr:col>2</xdr:col>
      <xdr:colOff>504825</xdr:colOff>
      <xdr:row>99</xdr:row>
      <xdr:rowOff>114300</xdr:rowOff>
    </xdr:to>
    <xdr:sp macro="" textlink="">
      <xdr:nvSpPr>
        <xdr:cNvPr id="1140" name="Line 31">
          <a:extLst>
            <a:ext uri="{FF2B5EF4-FFF2-40B4-BE49-F238E27FC236}">
              <a16:creationId xmlns:a16="http://schemas.microsoft.com/office/drawing/2014/main" id="{00000000-0008-0000-0500-000074040000}"/>
            </a:ext>
          </a:extLst>
        </xdr:cNvPr>
        <xdr:cNvSpPr>
          <a:spLocks noChangeShapeType="1"/>
        </xdr:cNvSpPr>
      </xdr:nvSpPr>
      <xdr:spPr bwMode="auto">
        <a:xfrm flipV="1">
          <a:off x="1724025" y="1698307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114300</xdr:colOff>
      <xdr:row>98</xdr:row>
      <xdr:rowOff>47625</xdr:rowOff>
    </xdr:from>
    <xdr:to>
      <xdr:col>5</xdr:col>
      <xdr:colOff>114300</xdr:colOff>
      <xdr:row>99</xdr:row>
      <xdr:rowOff>133350</xdr:rowOff>
    </xdr:to>
    <xdr:sp macro="" textlink="">
      <xdr:nvSpPr>
        <xdr:cNvPr id="1141" name="Line 31">
          <a:extLst>
            <a:ext uri="{FF2B5EF4-FFF2-40B4-BE49-F238E27FC236}">
              <a16:creationId xmlns:a16="http://schemas.microsoft.com/office/drawing/2014/main" id="{00000000-0008-0000-0500-000075040000}"/>
            </a:ext>
          </a:extLst>
        </xdr:cNvPr>
        <xdr:cNvSpPr>
          <a:spLocks noChangeShapeType="1"/>
        </xdr:cNvSpPr>
      </xdr:nvSpPr>
      <xdr:spPr bwMode="auto">
        <a:xfrm flipV="1">
          <a:off x="3162300" y="1700212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447675</xdr:colOff>
      <xdr:row>98</xdr:row>
      <xdr:rowOff>85725</xdr:rowOff>
    </xdr:from>
    <xdr:to>
      <xdr:col>4</xdr:col>
      <xdr:colOff>152400</xdr:colOff>
      <xdr:row>99</xdr:row>
      <xdr:rowOff>114300</xdr:rowOff>
    </xdr:to>
    <xdr:sp macro="" textlink="">
      <xdr:nvSpPr>
        <xdr:cNvPr id="17" name="Text Box 8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 bwMode="auto">
        <a:xfrm>
          <a:off x="2095500" y="14173200"/>
          <a:ext cx="39052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5 m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topLeftCell="A13" workbookViewId="0">
      <selection activeCell="Z46" sqref="Z46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78"/>
  <sheetViews>
    <sheetView tabSelected="1" topLeftCell="A7" workbookViewId="0">
      <selection activeCell="I10" sqref="I10"/>
    </sheetView>
  </sheetViews>
  <sheetFormatPr defaultRowHeight="15" x14ac:dyDescent="0.25"/>
  <cols>
    <col min="1" max="1" width="5.140625" customWidth="1"/>
    <col min="7" max="7" width="4.28515625" customWidth="1"/>
  </cols>
  <sheetData>
    <row r="1" spans="1:30" ht="15.75" thickBot="1" x14ac:dyDescent="0.3">
      <c r="A1" s="23"/>
      <c r="B1" s="24"/>
      <c r="C1" s="24"/>
      <c r="D1" s="24"/>
      <c r="E1" s="24"/>
      <c r="F1" s="24"/>
      <c r="G1" s="24"/>
      <c r="H1" s="24"/>
      <c r="I1" s="24"/>
      <c r="J1" s="25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</row>
    <row r="2" spans="1:30" ht="15.75" thickBot="1" x14ac:dyDescent="0.3">
      <c r="A2" s="26"/>
      <c r="B2" s="27" t="s">
        <v>41</v>
      </c>
      <c r="C2" s="75">
        <v>10</v>
      </c>
      <c r="D2" s="28" t="s">
        <v>42</v>
      </c>
      <c r="E2" s="11"/>
      <c r="F2" s="11"/>
      <c r="G2" s="11"/>
      <c r="H2" s="11"/>
      <c r="I2" s="11"/>
      <c r="J2" s="29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</row>
    <row r="3" spans="1:30" ht="15.75" thickBot="1" x14ac:dyDescent="0.3">
      <c r="A3" s="26"/>
      <c r="B3" s="30"/>
      <c r="C3" s="11"/>
      <c r="D3" s="11"/>
      <c r="E3" s="11"/>
      <c r="F3" s="11"/>
      <c r="G3" s="11"/>
      <c r="H3" s="11"/>
      <c r="I3" s="11"/>
      <c r="J3" s="29"/>
      <c r="L3" s="64"/>
      <c r="M3" s="64"/>
      <c r="N3" s="64"/>
      <c r="O3" s="69"/>
      <c r="P3" s="68"/>
      <c r="Q3" s="70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4"/>
      <c r="AD3" s="64"/>
    </row>
    <row r="4" spans="1:30" ht="15.75" thickBot="1" x14ac:dyDescent="0.3">
      <c r="A4" s="26"/>
      <c r="B4" s="31"/>
      <c r="C4" s="11"/>
      <c r="D4" s="11"/>
      <c r="E4" s="11"/>
      <c r="F4" s="11"/>
      <c r="G4" s="11"/>
      <c r="H4" s="32" t="s">
        <v>43</v>
      </c>
      <c r="I4" s="75">
        <v>5</v>
      </c>
      <c r="J4" s="33" t="s">
        <v>44</v>
      </c>
      <c r="L4" s="64"/>
      <c r="M4" s="64"/>
      <c r="N4" s="64"/>
      <c r="O4" s="91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</row>
    <row r="5" spans="1:30" ht="15.75" thickBot="1" x14ac:dyDescent="0.3">
      <c r="A5" s="26"/>
      <c r="B5" s="31"/>
      <c r="C5" s="11"/>
      <c r="D5" s="11"/>
      <c r="E5" s="11"/>
      <c r="F5" s="11"/>
      <c r="G5" s="11"/>
      <c r="H5" s="32" t="s">
        <v>45</v>
      </c>
      <c r="I5" s="75">
        <v>0</v>
      </c>
      <c r="J5" s="33" t="s">
        <v>44</v>
      </c>
      <c r="L5" s="64"/>
      <c r="M5" s="64"/>
      <c r="N5" s="64"/>
      <c r="O5" s="67"/>
      <c r="P5" s="64"/>
      <c r="Q5" s="64"/>
      <c r="R5" s="64"/>
      <c r="S5" s="64"/>
      <c r="T5" s="64"/>
      <c r="U5" s="65"/>
      <c r="V5" s="68"/>
      <c r="W5" s="83"/>
      <c r="X5" s="64"/>
      <c r="Y5" s="64"/>
      <c r="Z5" s="64"/>
      <c r="AA5" s="64"/>
      <c r="AB5" s="64"/>
      <c r="AC5" s="64"/>
      <c r="AD5" s="64"/>
    </row>
    <row r="6" spans="1:30" ht="15.75" thickBot="1" x14ac:dyDescent="0.3">
      <c r="A6" s="26"/>
      <c r="B6" s="11"/>
      <c r="C6" s="11"/>
      <c r="D6" s="11"/>
      <c r="E6" s="32" t="s">
        <v>46</v>
      </c>
      <c r="F6" s="75">
        <v>4</v>
      </c>
      <c r="G6" s="28" t="s">
        <v>42</v>
      </c>
      <c r="H6" s="11"/>
      <c r="I6" s="11"/>
      <c r="J6" s="29"/>
      <c r="L6" s="64"/>
      <c r="M6" s="64"/>
      <c r="N6" s="64"/>
      <c r="O6" s="67"/>
      <c r="P6" s="64"/>
      <c r="Q6" s="64"/>
      <c r="R6" s="64"/>
      <c r="S6" s="64"/>
      <c r="T6" s="64"/>
      <c r="U6" s="65"/>
      <c r="V6" s="68"/>
      <c r="W6" s="83"/>
      <c r="X6" s="64"/>
      <c r="Y6" s="64"/>
      <c r="Z6" s="64"/>
      <c r="AA6" s="64"/>
      <c r="AB6" s="64"/>
      <c r="AC6" s="64"/>
      <c r="AD6" s="64"/>
    </row>
    <row r="7" spans="1:30" x14ac:dyDescent="0.25">
      <c r="A7" s="26"/>
      <c r="B7" s="11"/>
      <c r="C7" s="11"/>
      <c r="D7" s="11"/>
      <c r="E7" s="11"/>
      <c r="F7" s="5"/>
      <c r="G7" s="11"/>
      <c r="H7" s="11"/>
      <c r="I7" s="11"/>
      <c r="J7" s="29"/>
      <c r="L7" s="64"/>
      <c r="M7" s="64"/>
      <c r="N7" s="64"/>
      <c r="O7" s="64"/>
      <c r="P7" s="64"/>
      <c r="Q7" s="64"/>
      <c r="R7" s="65"/>
      <c r="S7" s="68"/>
      <c r="T7" s="70"/>
      <c r="U7" s="64"/>
      <c r="V7" s="64"/>
      <c r="W7" s="64"/>
      <c r="X7" s="64"/>
      <c r="Y7" s="64"/>
      <c r="Z7" s="64"/>
      <c r="AA7" s="64"/>
      <c r="AB7" s="64"/>
      <c r="AC7" s="64"/>
      <c r="AD7" s="64"/>
    </row>
    <row r="8" spans="1:30" x14ac:dyDescent="0.25">
      <c r="A8" s="34"/>
      <c r="B8" s="5"/>
      <c r="C8" s="5"/>
      <c r="D8" s="5"/>
      <c r="E8" s="5"/>
      <c r="F8" s="35"/>
      <c r="G8" s="35"/>
      <c r="H8" s="36"/>
      <c r="I8" s="11"/>
      <c r="J8" s="29"/>
      <c r="L8" s="64"/>
      <c r="M8" s="64"/>
      <c r="N8" s="64"/>
      <c r="O8" s="64"/>
      <c r="P8" s="64"/>
      <c r="Q8" s="64"/>
      <c r="R8" s="64"/>
      <c r="S8" s="82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</row>
    <row r="9" spans="1:30" x14ac:dyDescent="0.25">
      <c r="A9" s="34"/>
      <c r="B9" s="5"/>
      <c r="C9" s="27"/>
      <c r="D9" s="5"/>
      <c r="E9" s="28"/>
      <c r="F9" s="35"/>
      <c r="G9" s="35"/>
      <c r="H9" s="36"/>
      <c r="I9" s="11"/>
      <c r="J9" s="29"/>
      <c r="L9" s="64"/>
      <c r="M9" s="64"/>
      <c r="N9" s="65"/>
      <c r="O9" s="82"/>
      <c r="P9" s="82"/>
      <c r="Q9" s="82"/>
      <c r="R9" s="82"/>
      <c r="S9" s="49"/>
      <c r="T9" s="49"/>
      <c r="U9" s="66"/>
      <c r="V9" s="64"/>
      <c r="W9" s="64"/>
      <c r="X9" s="64"/>
      <c r="Y9" s="64"/>
      <c r="Z9" s="64"/>
      <c r="AA9" s="64"/>
      <c r="AB9" s="64"/>
      <c r="AC9" s="64"/>
      <c r="AD9" s="64"/>
    </row>
    <row r="10" spans="1:30" ht="15.75" thickBot="1" x14ac:dyDescent="0.3">
      <c r="A10" s="34"/>
      <c r="B10" s="31"/>
      <c r="C10" s="31"/>
      <c r="D10" s="31"/>
      <c r="E10" s="31"/>
      <c r="F10" s="35"/>
      <c r="G10" s="35"/>
      <c r="H10" s="36"/>
      <c r="I10" s="11"/>
      <c r="J10" s="29"/>
      <c r="L10" s="64"/>
      <c r="M10" s="64"/>
      <c r="N10" s="65"/>
      <c r="O10" s="82"/>
      <c r="P10" s="69"/>
      <c r="Q10" s="82"/>
      <c r="R10" s="70"/>
      <c r="S10" s="49"/>
      <c r="T10" s="49"/>
      <c r="U10" s="66"/>
      <c r="V10" s="64"/>
      <c r="W10" s="64"/>
      <c r="X10" s="64"/>
      <c r="Y10" s="64"/>
      <c r="Z10" s="64"/>
      <c r="AA10" s="64"/>
      <c r="AB10" s="64"/>
      <c r="AC10" s="64"/>
      <c r="AD10" s="64"/>
    </row>
    <row r="11" spans="1:30" ht="15.75" thickBot="1" x14ac:dyDescent="0.3">
      <c r="A11" s="34" t="s">
        <v>39</v>
      </c>
      <c r="B11" s="120" t="s">
        <v>61</v>
      </c>
      <c r="C11" s="120"/>
      <c r="D11" s="5"/>
      <c r="E11" s="86">
        <f>1.35*I4+1.5*I5</f>
        <v>6.75</v>
      </c>
      <c r="F11" s="14" t="s">
        <v>44</v>
      </c>
      <c r="G11" s="35"/>
      <c r="H11" s="36"/>
      <c r="I11" s="11"/>
      <c r="J11" s="29"/>
      <c r="L11" s="64"/>
      <c r="M11" s="64"/>
      <c r="N11" s="65"/>
      <c r="O11" s="67"/>
      <c r="P11" s="67"/>
      <c r="Q11" s="67"/>
      <c r="R11" s="67"/>
      <c r="S11" s="49"/>
      <c r="T11" s="49"/>
      <c r="U11" s="66"/>
      <c r="V11" s="64"/>
      <c r="W11" s="64"/>
      <c r="X11" s="64"/>
      <c r="Y11" s="64"/>
      <c r="Z11" s="64"/>
      <c r="AA11" s="64"/>
      <c r="AB11" s="64"/>
      <c r="AC11" s="64"/>
      <c r="AD11" s="64"/>
    </row>
    <row r="12" spans="1:30" ht="15.75" thickBot="1" x14ac:dyDescent="0.3">
      <c r="A12" s="34" t="s">
        <v>0</v>
      </c>
      <c r="B12" s="120" t="s">
        <v>47</v>
      </c>
      <c r="C12" s="120"/>
      <c r="D12" s="11"/>
      <c r="E12" s="86">
        <f>C2*F6</f>
        <v>40</v>
      </c>
      <c r="F12" s="14" t="s">
        <v>48</v>
      </c>
      <c r="G12" s="11"/>
      <c r="H12" s="11"/>
      <c r="I12" s="11"/>
      <c r="J12" s="29"/>
      <c r="L12" s="64"/>
      <c r="M12" s="64"/>
      <c r="N12" s="65"/>
      <c r="O12" s="124"/>
      <c r="P12" s="124"/>
      <c r="Q12" s="82"/>
      <c r="R12" s="88"/>
      <c r="S12" s="83"/>
      <c r="T12" s="49"/>
      <c r="U12" s="66"/>
      <c r="V12" s="64"/>
      <c r="W12" s="64"/>
      <c r="X12" s="64"/>
      <c r="Y12" s="64"/>
      <c r="Z12" s="64"/>
      <c r="AA12" s="64"/>
      <c r="AB12" s="64"/>
      <c r="AC12" s="64"/>
      <c r="AD12" s="64"/>
    </row>
    <row r="13" spans="1:30" ht="15.75" thickBot="1" x14ac:dyDescent="0.3">
      <c r="A13" s="34" t="s">
        <v>4</v>
      </c>
      <c r="B13" s="120" t="s">
        <v>49</v>
      </c>
      <c r="C13" s="120"/>
      <c r="D13" s="11"/>
      <c r="E13" s="86">
        <f>E11*E12</f>
        <v>270</v>
      </c>
      <c r="F13" s="14" t="s">
        <v>11</v>
      </c>
      <c r="G13" s="11"/>
      <c r="H13" s="11"/>
      <c r="I13" s="11"/>
      <c r="J13" s="29"/>
      <c r="L13" s="64"/>
      <c r="M13" s="64"/>
      <c r="N13" s="65"/>
      <c r="O13" s="124"/>
      <c r="P13" s="124"/>
      <c r="Q13" s="64"/>
      <c r="R13" s="88"/>
      <c r="S13" s="83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</row>
    <row r="14" spans="1:30" ht="15.75" thickBot="1" x14ac:dyDescent="0.3">
      <c r="A14" s="34" t="s">
        <v>6</v>
      </c>
      <c r="B14" s="120" t="s">
        <v>85</v>
      </c>
      <c r="C14" s="120"/>
      <c r="D14" s="11"/>
      <c r="E14" s="86">
        <f>E13/2</f>
        <v>135</v>
      </c>
      <c r="F14" s="14" t="s">
        <v>11</v>
      </c>
      <c r="G14" s="11"/>
      <c r="H14" s="11"/>
      <c r="I14" s="11"/>
      <c r="J14" s="29"/>
      <c r="L14" s="64"/>
      <c r="M14" s="64"/>
      <c r="N14" s="65"/>
      <c r="O14" s="124"/>
      <c r="P14" s="124"/>
      <c r="Q14" s="64"/>
      <c r="R14" s="88"/>
      <c r="S14" s="83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</row>
    <row r="15" spans="1:30" ht="15.75" thickBot="1" x14ac:dyDescent="0.3">
      <c r="A15" s="34" t="s">
        <v>8</v>
      </c>
      <c r="B15" s="120" t="s">
        <v>86</v>
      </c>
      <c r="C15" s="120"/>
      <c r="D15" s="11"/>
      <c r="E15" s="86">
        <f>(E13*C2)/8</f>
        <v>337.5</v>
      </c>
      <c r="F15" s="14" t="s">
        <v>15</v>
      </c>
      <c r="G15" s="11"/>
      <c r="H15" s="11"/>
      <c r="I15" s="11"/>
      <c r="J15" s="29"/>
      <c r="L15" s="64"/>
      <c r="M15" s="64"/>
      <c r="N15" s="65"/>
      <c r="O15" s="124"/>
      <c r="P15" s="124"/>
      <c r="Q15" s="64"/>
      <c r="R15" s="88"/>
      <c r="S15" s="83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</row>
    <row r="16" spans="1:30" ht="15.75" thickBot="1" x14ac:dyDescent="0.3">
      <c r="A16" s="37"/>
      <c r="B16" s="38"/>
      <c r="C16" s="38"/>
      <c r="D16" s="38"/>
      <c r="E16" s="38"/>
      <c r="F16" s="39"/>
      <c r="G16" s="39"/>
      <c r="H16" s="40"/>
      <c r="I16" s="41"/>
      <c r="J16" s="42"/>
      <c r="L16" s="64"/>
      <c r="M16" s="64"/>
      <c r="N16" s="65"/>
      <c r="O16" s="124"/>
      <c r="P16" s="124"/>
      <c r="Q16" s="64"/>
      <c r="R16" s="71"/>
      <c r="S16" s="83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</row>
    <row r="17" spans="1:30" x14ac:dyDescent="0.25">
      <c r="A17" s="43"/>
      <c r="B17" s="44"/>
      <c r="C17" s="44"/>
      <c r="D17" s="44"/>
      <c r="E17" s="44"/>
      <c r="F17" s="45"/>
      <c r="G17" s="45"/>
      <c r="H17" s="46"/>
      <c r="I17" s="24"/>
      <c r="J17" s="25"/>
      <c r="L17" s="64"/>
      <c r="M17" s="64"/>
      <c r="N17" s="65"/>
      <c r="O17" s="82"/>
      <c r="P17" s="82"/>
      <c r="Q17" s="82"/>
      <c r="R17" s="82"/>
      <c r="S17" s="49"/>
      <c r="T17" s="49"/>
      <c r="U17" s="66"/>
      <c r="V17" s="64"/>
      <c r="W17" s="64"/>
      <c r="X17" s="64"/>
      <c r="Y17" s="64"/>
      <c r="Z17" s="64"/>
      <c r="AA17" s="64"/>
      <c r="AB17" s="64"/>
      <c r="AC17" s="64"/>
      <c r="AD17" s="64"/>
    </row>
    <row r="18" spans="1:30" ht="15.75" thickBot="1" x14ac:dyDescent="0.3">
      <c r="A18" s="34"/>
      <c r="B18" s="31"/>
      <c r="C18" s="31"/>
      <c r="D18" s="31"/>
      <c r="E18" s="31"/>
      <c r="F18" s="35"/>
      <c r="G18" s="35"/>
      <c r="H18" s="36"/>
      <c r="I18" s="11"/>
      <c r="J18" s="29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</row>
    <row r="19" spans="1:30" ht="15.75" thickBot="1" x14ac:dyDescent="0.3">
      <c r="A19" s="34"/>
      <c r="B19" s="31"/>
      <c r="C19" s="31"/>
      <c r="D19" s="31"/>
      <c r="E19" s="31"/>
      <c r="F19" s="35"/>
      <c r="G19" s="35"/>
      <c r="H19" s="32" t="s">
        <v>43</v>
      </c>
      <c r="I19" s="76">
        <v>11.44</v>
      </c>
      <c r="J19" s="33" t="s">
        <v>44</v>
      </c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</row>
    <row r="20" spans="1:30" ht="15.75" thickBot="1" x14ac:dyDescent="0.3">
      <c r="A20" s="47"/>
      <c r="B20" s="11"/>
      <c r="C20" s="11"/>
      <c r="D20" s="11"/>
      <c r="E20" s="11"/>
      <c r="F20" s="48"/>
      <c r="G20" s="11"/>
      <c r="H20" s="32" t="s">
        <v>45</v>
      </c>
      <c r="I20" s="75">
        <v>2</v>
      </c>
      <c r="J20" s="33" t="s">
        <v>44</v>
      </c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</row>
    <row r="21" spans="1:30" ht="15.75" thickBot="1" x14ac:dyDescent="0.3">
      <c r="A21" s="47"/>
      <c r="B21" s="11"/>
      <c r="C21" s="11"/>
      <c r="D21" s="11"/>
      <c r="E21" s="27" t="s">
        <v>52</v>
      </c>
      <c r="F21" s="81">
        <v>3.5</v>
      </c>
      <c r="G21" s="28" t="s">
        <v>42</v>
      </c>
      <c r="H21" s="36"/>
      <c r="I21" s="11"/>
      <c r="J21" s="29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</row>
    <row r="22" spans="1:30" x14ac:dyDescent="0.25">
      <c r="A22" s="26"/>
      <c r="B22" s="11"/>
      <c r="C22" s="11"/>
      <c r="D22" s="11"/>
      <c r="E22" s="11"/>
      <c r="F22" s="11"/>
      <c r="G22" s="11"/>
      <c r="H22" s="11"/>
      <c r="I22" s="11"/>
      <c r="J22" s="29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</row>
    <row r="23" spans="1:30" x14ac:dyDescent="0.25">
      <c r="A23" s="47"/>
      <c r="B23" s="31"/>
      <c r="C23" s="31"/>
      <c r="D23" s="31"/>
      <c r="E23" s="31"/>
      <c r="F23" s="35"/>
      <c r="G23" s="35"/>
      <c r="H23" s="36"/>
      <c r="I23" s="11"/>
      <c r="J23" s="29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</row>
    <row r="24" spans="1:30" ht="15.75" thickBot="1" x14ac:dyDescent="0.3">
      <c r="A24" s="47"/>
      <c r="B24" s="31"/>
      <c r="C24" s="31"/>
      <c r="D24" s="31"/>
      <c r="E24" s="31"/>
      <c r="F24" s="48"/>
      <c r="G24" s="49"/>
      <c r="H24" s="36"/>
      <c r="I24" s="11"/>
      <c r="J24" s="29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</row>
    <row r="25" spans="1:30" ht="15.75" thickBot="1" x14ac:dyDescent="0.3">
      <c r="A25" s="26"/>
      <c r="B25" s="11"/>
      <c r="C25" s="27" t="s">
        <v>53</v>
      </c>
      <c r="D25" s="75">
        <v>7</v>
      </c>
      <c r="E25" s="28" t="s">
        <v>42</v>
      </c>
      <c r="F25" s="11"/>
      <c r="G25" s="11"/>
      <c r="H25" s="11"/>
      <c r="I25" s="11"/>
      <c r="J25" s="29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</row>
    <row r="26" spans="1:30" x14ac:dyDescent="0.25">
      <c r="A26" s="26"/>
      <c r="B26" s="11"/>
      <c r="C26" s="11"/>
      <c r="D26" s="11"/>
      <c r="E26" s="11"/>
      <c r="F26" s="11"/>
      <c r="G26" s="9"/>
      <c r="H26" s="50"/>
      <c r="I26" s="11"/>
      <c r="J26" s="29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</row>
    <row r="27" spans="1:30" ht="15.75" thickBot="1" x14ac:dyDescent="0.3">
      <c r="A27" s="26"/>
      <c r="B27" s="11"/>
      <c r="C27" s="11"/>
      <c r="D27" s="11"/>
      <c r="E27" s="11"/>
      <c r="F27" s="11"/>
      <c r="G27" s="11"/>
      <c r="H27" s="11"/>
      <c r="I27" s="11"/>
      <c r="J27" s="29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</row>
    <row r="28" spans="1:30" ht="15.75" thickBot="1" x14ac:dyDescent="0.3">
      <c r="A28" s="34" t="s">
        <v>39</v>
      </c>
      <c r="B28" s="120" t="s">
        <v>61</v>
      </c>
      <c r="C28" s="120"/>
      <c r="D28" s="5"/>
      <c r="E28" s="86">
        <f>1.35*I19+1.5*I20</f>
        <v>18.444000000000003</v>
      </c>
      <c r="F28" s="14" t="s">
        <v>44</v>
      </c>
      <c r="G28" s="11"/>
      <c r="H28" s="11"/>
      <c r="I28" s="11"/>
      <c r="J28" s="29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</row>
    <row r="29" spans="1:30" ht="15.75" thickBot="1" x14ac:dyDescent="0.3">
      <c r="A29" s="34" t="s">
        <v>0</v>
      </c>
      <c r="B29" s="125" t="s">
        <v>54</v>
      </c>
      <c r="C29" s="120"/>
      <c r="D29" s="11"/>
      <c r="E29" s="86">
        <f>(D25*F21)/2</f>
        <v>12.25</v>
      </c>
      <c r="F29" s="14" t="s">
        <v>48</v>
      </c>
      <c r="G29" s="11"/>
      <c r="H29" s="11"/>
      <c r="I29" s="11"/>
      <c r="J29" s="29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</row>
    <row r="30" spans="1:30" ht="15.75" thickBot="1" x14ac:dyDescent="0.3">
      <c r="A30" s="34" t="s">
        <v>4</v>
      </c>
      <c r="B30" s="120" t="s">
        <v>49</v>
      </c>
      <c r="C30" s="120"/>
      <c r="D30" s="11"/>
      <c r="E30" s="86">
        <f>E28*E29</f>
        <v>225.93900000000002</v>
      </c>
      <c r="F30" s="14" t="s">
        <v>11</v>
      </c>
      <c r="G30" s="11"/>
      <c r="H30" s="11"/>
      <c r="I30" s="11"/>
      <c r="J30" s="29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</row>
    <row r="31" spans="1:30" ht="15.75" thickBot="1" x14ac:dyDescent="0.3">
      <c r="A31" s="34" t="s">
        <v>6</v>
      </c>
      <c r="B31" s="120" t="s">
        <v>50</v>
      </c>
      <c r="C31" s="120"/>
      <c r="D31" s="11"/>
      <c r="E31" s="86">
        <f>E30/2</f>
        <v>112.96950000000001</v>
      </c>
      <c r="F31" s="14" t="s">
        <v>11</v>
      </c>
      <c r="G31" s="11"/>
      <c r="H31" s="11"/>
      <c r="I31" s="11"/>
      <c r="J31" s="29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</row>
    <row r="32" spans="1:30" ht="15.75" thickBot="1" x14ac:dyDescent="0.3">
      <c r="A32" s="34" t="s">
        <v>8</v>
      </c>
      <c r="B32" s="125" t="s">
        <v>55</v>
      </c>
      <c r="C32" s="120"/>
      <c r="D32" s="11"/>
      <c r="E32" s="87">
        <f>(E30*D25)/6</f>
        <v>263.59550000000002</v>
      </c>
      <c r="F32" s="14" t="s">
        <v>15</v>
      </c>
      <c r="G32" s="11"/>
      <c r="H32" s="11"/>
      <c r="I32" s="11"/>
      <c r="J32" s="29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</row>
    <row r="33" spans="1:30" ht="15.75" thickBot="1" x14ac:dyDescent="0.3">
      <c r="A33" s="51"/>
      <c r="B33" s="41"/>
      <c r="C33" s="41"/>
      <c r="D33" s="41"/>
      <c r="E33" s="41"/>
      <c r="F33" s="41"/>
      <c r="G33" s="41"/>
      <c r="H33" s="41"/>
      <c r="I33" s="41"/>
      <c r="J33" s="42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</row>
    <row r="34" spans="1:30" x14ac:dyDescent="0.25">
      <c r="A34" s="23"/>
      <c r="B34" s="24"/>
      <c r="C34" s="24"/>
      <c r="D34" s="24"/>
      <c r="E34" s="24"/>
      <c r="F34" s="24"/>
      <c r="G34" s="24"/>
      <c r="H34" s="24"/>
      <c r="I34" s="24"/>
      <c r="J34" s="25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9"/>
      <c r="W34" s="68"/>
      <c r="X34" s="70"/>
      <c r="Y34" s="65"/>
      <c r="Z34" s="68"/>
      <c r="AA34" s="83"/>
      <c r="AB34" s="64"/>
      <c r="AC34" s="64"/>
      <c r="AD34" s="64"/>
    </row>
    <row r="35" spans="1:30" ht="15.75" thickBot="1" x14ac:dyDescent="0.3">
      <c r="A35" s="26"/>
      <c r="B35" s="11"/>
      <c r="C35" s="11"/>
      <c r="D35" s="11"/>
      <c r="E35" s="11"/>
      <c r="F35" s="11"/>
      <c r="G35" s="11"/>
      <c r="H35" s="11"/>
      <c r="I35" s="11"/>
      <c r="J35" s="29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5"/>
      <c r="Z35" s="68"/>
      <c r="AA35" s="83"/>
      <c r="AB35" s="64"/>
      <c r="AC35" s="64"/>
      <c r="AD35" s="64"/>
    </row>
    <row r="36" spans="1:30" ht="15.75" thickBot="1" x14ac:dyDescent="0.3">
      <c r="A36" s="26"/>
      <c r="B36" s="11"/>
      <c r="C36" s="11"/>
      <c r="D36" s="11"/>
      <c r="E36" s="27" t="s">
        <v>52</v>
      </c>
      <c r="F36" s="75">
        <v>2.5</v>
      </c>
      <c r="G36" s="28" t="s">
        <v>42</v>
      </c>
      <c r="H36" s="32" t="s">
        <v>43</v>
      </c>
      <c r="I36" s="75">
        <v>4</v>
      </c>
      <c r="J36" s="33" t="s">
        <v>44</v>
      </c>
      <c r="L36" s="64"/>
      <c r="M36" s="64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</row>
    <row r="37" spans="1:30" ht="15.75" thickBot="1" x14ac:dyDescent="0.3">
      <c r="A37" s="26"/>
      <c r="B37" s="11"/>
      <c r="C37" s="11"/>
      <c r="D37" s="11"/>
      <c r="E37" s="11"/>
      <c r="F37" s="11"/>
      <c r="G37" s="11"/>
      <c r="H37" s="32" t="s">
        <v>45</v>
      </c>
      <c r="I37" s="75">
        <v>4.51</v>
      </c>
      <c r="J37" s="33" t="s">
        <v>44</v>
      </c>
      <c r="L37" s="64"/>
      <c r="M37" s="64"/>
      <c r="N37" s="64"/>
      <c r="O37" s="64"/>
      <c r="P37" s="64"/>
      <c r="Q37" s="64"/>
      <c r="R37" s="64"/>
      <c r="S37" s="64"/>
      <c r="T37" s="69"/>
      <c r="U37" s="68"/>
      <c r="V37" s="70"/>
      <c r="W37" s="64"/>
      <c r="X37" s="64"/>
      <c r="Y37" s="64"/>
      <c r="Z37" s="64"/>
      <c r="AA37" s="64"/>
      <c r="AB37" s="64"/>
      <c r="AC37" s="64"/>
      <c r="AD37" s="64"/>
    </row>
    <row r="38" spans="1:30" ht="15.75" thickBot="1" x14ac:dyDescent="0.3">
      <c r="A38" s="26"/>
      <c r="B38" s="11"/>
      <c r="C38" s="11"/>
      <c r="D38" s="11"/>
      <c r="E38" s="11"/>
      <c r="F38" s="11"/>
      <c r="G38" s="11"/>
      <c r="H38" s="11"/>
      <c r="I38" s="11"/>
      <c r="J38" s="29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</row>
    <row r="39" spans="1:30" ht="15.75" thickBot="1" x14ac:dyDescent="0.3">
      <c r="A39" s="26"/>
      <c r="B39" s="11"/>
      <c r="C39" s="27" t="s">
        <v>41</v>
      </c>
      <c r="D39" s="75">
        <v>6</v>
      </c>
      <c r="E39" s="28" t="s">
        <v>42</v>
      </c>
      <c r="F39" s="11"/>
      <c r="G39" s="11"/>
      <c r="H39" s="11"/>
      <c r="I39" s="11"/>
      <c r="J39" s="29"/>
      <c r="L39" s="64"/>
      <c r="M39" s="64"/>
      <c r="N39" s="64"/>
      <c r="O39" s="64"/>
      <c r="P39" s="64"/>
      <c r="Q39" s="64"/>
      <c r="R39" s="65"/>
      <c r="S39" s="124"/>
      <c r="T39" s="124"/>
      <c r="U39" s="82"/>
      <c r="V39" s="88"/>
      <c r="W39" s="83"/>
      <c r="X39" s="64"/>
      <c r="Y39" s="64"/>
      <c r="Z39" s="64"/>
      <c r="AA39" s="64"/>
      <c r="AB39" s="64"/>
      <c r="AC39" s="64"/>
      <c r="AD39" s="64"/>
    </row>
    <row r="40" spans="1:30" ht="15.75" thickBot="1" x14ac:dyDescent="0.3">
      <c r="A40" s="26"/>
      <c r="B40" s="11"/>
      <c r="C40" s="11"/>
      <c r="D40" s="11"/>
      <c r="E40" s="11"/>
      <c r="F40" s="11"/>
      <c r="G40" s="11"/>
      <c r="H40" s="11"/>
      <c r="I40" s="11"/>
      <c r="J40" s="29"/>
      <c r="L40" s="64"/>
      <c r="M40" s="64"/>
      <c r="N40" s="64"/>
      <c r="O40" s="64"/>
      <c r="P40" s="64"/>
      <c r="Q40" s="64"/>
      <c r="R40" s="65"/>
      <c r="S40" s="123"/>
      <c r="T40" s="124"/>
      <c r="U40" s="64"/>
      <c r="V40" s="88"/>
      <c r="W40" s="83"/>
      <c r="X40" s="64"/>
      <c r="Y40" s="64"/>
      <c r="Z40" s="64"/>
      <c r="AA40" s="64"/>
      <c r="AB40" s="64"/>
      <c r="AC40" s="64"/>
      <c r="AD40" s="64"/>
    </row>
    <row r="41" spans="1:30" ht="15.75" thickBot="1" x14ac:dyDescent="0.3">
      <c r="A41" s="34" t="s">
        <v>39</v>
      </c>
      <c r="B41" s="120" t="s">
        <v>61</v>
      </c>
      <c r="C41" s="120"/>
      <c r="D41" s="5"/>
      <c r="E41" s="86">
        <f>1.35*I36+1.5*I37</f>
        <v>12.164999999999999</v>
      </c>
      <c r="F41" s="14" t="s">
        <v>44</v>
      </c>
      <c r="G41" s="11"/>
      <c r="H41" s="11"/>
      <c r="I41" s="11"/>
      <c r="J41" s="29"/>
      <c r="L41" s="64"/>
      <c r="M41" s="64"/>
      <c r="N41" s="64"/>
      <c r="O41" s="64"/>
      <c r="P41" s="64"/>
      <c r="Q41" s="64"/>
      <c r="R41" s="65"/>
      <c r="S41" s="124"/>
      <c r="T41" s="124"/>
      <c r="U41" s="64"/>
      <c r="V41" s="89"/>
      <c r="W41" s="83"/>
      <c r="X41" s="64"/>
      <c r="Y41" s="64"/>
      <c r="Z41" s="64"/>
      <c r="AA41" s="64"/>
      <c r="AB41" s="64"/>
      <c r="AC41" s="64"/>
      <c r="AD41" s="64"/>
    </row>
    <row r="42" spans="1:30" ht="15.75" thickBot="1" x14ac:dyDescent="0.3">
      <c r="A42" s="34" t="s">
        <v>0</v>
      </c>
      <c r="B42" s="125" t="s">
        <v>56</v>
      </c>
      <c r="C42" s="120"/>
      <c r="D42" s="11"/>
      <c r="E42" s="86">
        <f>(D39*F36)/2</f>
        <v>7.5</v>
      </c>
      <c r="F42" s="14" t="s">
        <v>48</v>
      </c>
      <c r="G42" s="11"/>
      <c r="H42" s="11"/>
      <c r="I42" s="11"/>
      <c r="J42" s="29"/>
      <c r="L42" s="64"/>
      <c r="M42" s="64"/>
      <c r="N42" s="64"/>
      <c r="O42" s="64"/>
      <c r="P42" s="64"/>
      <c r="Q42" s="64"/>
      <c r="R42" s="65"/>
      <c r="S42" s="124"/>
      <c r="T42" s="124"/>
      <c r="U42" s="64"/>
      <c r="V42" s="89"/>
      <c r="W42" s="83"/>
      <c r="X42" s="64"/>
      <c r="Y42" s="64"/>
      <c r="Z42" s="64"/>
      <c r="AA42" s="64"/>
      <c r="AB42" s="64"/>
      <c r="AC42" s="64"/>
      <c r="AD42" s="64"/>
    </row>
    <row r="43" spans="1:30" ht="15.75" thickBot="1" x14ac:dyDescent="0.3">
      <c r="A43" s="34" t="s">
        <v>4</v>
      </c>
      <c r="B43" s="120" t="s">
        <v>49</v>
      </c>
      <c r="C43" s="120"/>
      <c r="D43" s="11"/>
      <c r="E43" s="87">
        <f>E41*E42</f>
        <v>91.237499999999997</v>
      </c>
      <c r="F43" s="14" t="s">
        <v>11</v>
      </c>
      <c r="G43" s="11"/>
      <c r="H43" s="11"/>
      <c r="I43" s="11"/>
      <c r="J43" s="29"/>
      <c r="L43" s="64"/>
      <c r="M43" s="64"/>
      <c r="N43" s="64"/>
      <c r="O43" s="64"/>
      <c r="P43" s="64"/>
      <c r="Q43" s="64"/>
      <c r="R43" s="65"/>
      <c r="S43" s="123"/>
      <c r="T43" s="124"/>
      <c r="U43" s="64"/>
      <c r="V43" s="89"/>
      <c r="W43" s="83"/>
      <c r="X43" s="64"/>
      <c r="Y43" s="64"/>
      <c r="Z43" s="64"/>
      <c r="AA43" s="64"/>
      <c r="AB43" s="64"/>
      <c r="AC43" s="64"/>
      <c r="AD43" s="64"/>
    </row>
    <row r="44" spans="1:30" ht="15.75" thickBot="1" x14ac:dyDescent="0.3">
      <c r="A44" s="34" t="s">
        <v>6</v>
      </c>
      <c r="B44" s="120" t="s">
        <v>50</v>
      </c>
      <c r="C44" s="120"/>
      <c r="D44" s="11"/>
      <c r="E44" s="87">
        <f>E43/2</f>
        <v>45.618749999999999</v>
      </c>
      <c r="F44" s="14" t="s">
        <v>11</v>
      </c>
      <c r="G44" s="11"/>
      <c r="H44" s="11"/>
      <c r="I44" s="11"/>
      <c r="J44" s="29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</row>
    <row r="45" spans="1:30" ht="15.75" thickBot="1" x14ac:dyDescent="0.3">
      <c r="A45" s="34" t="s">
        <v>8</v>
      </c>
      <c r="B45" s="125" t="s">
        <v>51</v>
      </c>
      <c r="C45" s="120"/>
      <c r="D45" s="11"/>
      <c r="E45" s="87">
        <f>(E43*D39)/8</f>
        <v>68.428124999999994</v>
      </c>
      <c r="F45" s="14" t="s">
        <v>15</v>
      </c>
      <c r="G45" s="11"/>
      <c r="H45" s="11"/>
      <c r="I45" s="11"/>
      <c r="J45" s="29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</row>
    <row r="46" spans="1:30" ht="15.75" thickBot="1" x14ac:dyDescent="0.3">
      <c r="A46" s="51"/>
      <c r="B46" s="41"/>
      <c r="C46" s="41"/>
      <c r="D46" s="41"/>
      <c r="E46" s="41"/>
      <c r="F46" s="41"/>
      <c r="G46" s="41"/>
      <c r="H46" s="41"/>
      <c r="I46" s="41"/>
      <c r="J46" s="42"/>
      <c r="L46" s="64"/>
      <c r="M46" s="64"/>
      <c r="N46" s="64"/>
      <c r="O46" s="87">
        <v>43.438500000000005</v>
      </c>
      <c r="P46" s="64">
        <v>32.188500000000005</v>
      </c>
      <c r="Q46" s="64">
        <v>65.8125</v>
      </c>
      <c r="R46" s="64">
        <f>SUM(O46:Q46)</f>
        <v>141.43950000000001</v>
      </c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</row>
    <row r="47" spans="1:30" ht="15.75" thickBot="1" x14ac:dyDescent="0.3">
      <c r="A47" s="23"/>
      <c r="B47" s="24"/>
      <c r="C47" s="24"/>
      <c r="D47" s="24"/>
      <c r="E47" s="24"/>
      <c r="F47" s="24"/>
      <c r="G47" s="24"/>
      <c r="H47" s="24"/>
      <c r="I47" s="24"/>
      <c r="J47" s="25"/>
      <c r="L47" s="64"/>
      <c r="M47" s="64"/>
      <c r="N47" s="64"/>
      <c r="O47" s="87">
        <v>71.190875000000005</v>
      </c>
      <c r="P47" s="64">
        <v>52.753375000000005</v>
      </c>
      <c r="Q47" s="64">
        <v>106.9453125</v>
      </c>
      <c r="R47" s="64">
        <f>SUM(O47:Q47)</f>
        <v>230.88956250000001</v>
      </c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</row>
    <row r="48" spans="1:30" ht="15.75" thickBot="1" x14ac:dyDescent="0.3">
      <c r="A48" s="26"/>
      <c r="B48" s="11"/>
      <c r="C48" s="27" t="s">
        <v>53</v>
      </c>
      <c r="D48" s="85">
        <v>5</v>
      </c>
      <c r="E48" s="28" t="s">
        <v>42</v>
      </c>
      <c r="F48" s="11"/>
      <c r="G48" s="11"/>
      <c r="H48" s="11"/>
      <c r="I48" s="11"/>
      <c r="J48" s="29"/>
      <c r="L48" s="64"/>
      <c r="M48" s="64"/>
      <c r="N48" s="64"/>
      <c r="O48" s="64"/>
      <c r="P48" s="64"/>
      <c r="Q48" s="64"/>
      <c r="R48" s="64"/>
      <c r="S48" s="64"/>
      <c r="T48" s="69"/>
      <c r="U48" s="90"/>
      <c r="V48" s="70"/>
      <c r="W48" s="64"/>
      <c r="X48" s="64"/>
      <c r="Y48" s="64"/>
      <c r="Z48" s="64"/>
      <c r="AA48" s="64"/>
      <c r="AB48" s="64"/>
      <c r="AC48" s="64"/>
      <c r="AD48" s="64"/>
    </row>
    <row r="49" spans="1:30" ht="15.75" thickBot="1" x14ac:dyDescent="0.3">
      <c r="A49" s="26"/>
      <c r="B49" s="11"/>
      <c r="C49" s="11"/>
      <c r="D49" s="11"/>
      <c r="E49" s="11"/>
      <c r="F49" s="11"/>
      <c r="G49" s="11"/>
      <c r="H49" s="11"/>
      <c r="I49" s="11"/>
      <c r="J49" s="29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</row>
    <row r="50" spans="1:30" ht="15.75" thickBot="1" x14ac:dyDescent="0.3">
      <c r="A50" s="26"/>
      <c r="B50" s="11"/>
      <c r="C50" s="11"/>
      <c r="D50" s="11"/>
      <c r="E50" s="27" t="s">
        <v>52</v>
      </c>
      <c r="F50" s="75">
        <v>2.5</v>
      </c>
      <c r="G50" s="28" t="s">
        <v>42</v>
      </c>
      <c r="H50" s="32" t="s">
        <v>43</v>
      </c>
      <c r="I50" s="76">
        <v>8.66</v>
      </c>
      <c r="J50" s="33" t="s">
        <v>44</v>
      </c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9"/>
      <c r="W50" s="68"/>
      <c r="X50" s="70"/>
      <c r="Y50" s="65"/>
      <c r="Z50" s="72"/>
      <c r="AA50" s="83"/>
      <c r="AB50" s="64"/>
      <c r="AC50" s="64"/>
      <c r="AD50" s="64"/>
    </row>
    <row r="51" spans="1:30" ht="15.75" thickBot="1" x14ac:dyDescent="0.3">
      <c r="A51" s="26"/>
      <c r="B51" s="11"/>
      <c r="C51" s="11"/>
      <c r="D51" s="11"/>
      <c r="E51" s="11"/>
      <c r="F51" s="11"/>
      <c r="G51" s="11"/>
      <c r="H51" s="32" t="s">
        <v>45</v>
      </c>
      <c r="I51" s="75">
        <v>3</v>
      </c>
      <c r="J51" s="33" t="s">
        <v>44</v>
      </c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5"/>
      <c r="Z51" s="68"/>
      <c r="AA51" s="83"/>
      <c r="AB51" s="64"/>
      <c r="AC51" s="64"/>
      <c r="AD51" s="64"/>
    </row>
    <row r="52" spans="1:30" x14ac:dyDescent="0.25">
      <c r="A52" s="26"/>
      <c r="B52" s="11"/>
      <c r="C52" s="11"/>
      <c r="D52" s="11"/>
      <c r="E52" s="11"/>
      <c r="F52" s="11"/>
      <c r="G52" s="11"/>
      <c r="H52" s="11"/>
      <c r="I52" s="11"/>
      <c r="J52" s="29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4"/>
      <c r="AD52" s="64"/>
    </row>
    <row r="53" spans="1:30" ht="15.75" thickBot="1" x14ac:dyDescent="0.3">
      <c r="A53" s="26"/>
      <c r="B53" s="11"/>
      <c r="C53" s="11"/>
      <c r="D53" s="11"/>
      <c r="E53" s="11"/>
      <c r="F53" s="11"/>
      <c r="G53" s="11"/>
      <c r="H53" s="11"/>
      <c r="I53" s="11"/>
      <c r="J53" s="29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</row>
    <row r="54" spans="1:30" ht="15.75" thickBot="1" x14ac:dyDescent="0.3">
      <c r="A54" s="26"/>
      <c r="B54" s="11"/>
      <c r="C54" s="27" t="s">
        <v>41</v>
      </c>
      <c r="D54" s="75">
        <v>10</v>
      </c>
      <c r="E54" s="28" t="s">
        <v>42</v>
      </c>
      <c r="F54" s="11"/>
      <c r="G54" s="11"/>
      <c r="H54" s="11"/>
      <c r="I54" s="11"/>
      <c r="J54" s="29"/>
      <c r="L54" s="64"/>
      <c r="M54" s="64"/>
      <c r="N54" s="64"/>
      <c r="O54" s="64"/>
      <c r="P54" s="64"/>
      <c r="Q54" s="64"/>
      <c r="R54" s="64"/>
      <c r="S54" s="64"/>
      <c r="T54" s="69"/>
      <c r="U54" s="68"/>
      <c r="V54" s="70"/>
      <c r="W54" s="64"/>
      <c r="X54" s="64"/>
      <c r="Y54" s="64"/>
      <c r="Z54" s="64"/>
      <c r="AA54" s="64"/>
      <c r="AB54" s="64"/>
      <c r="AC54" s="64"/>
      <c r="AD54" s="64"/>
    </row>
    <row r="55" spans="1:30" ht="15.75" thickBot="1" x14ac:dyDescent="0.3">
      <c r="A55" s="26"/>
      <c r="B55" s="11"/>
      <c r="C55" s="11"/>
      <c r="D55" s="11"/>
      <c r="E55" s="11"/>
      <c r="F55" s="11"/>
      <c r="G55" s="11"/>
      <c r="H55" s="11"/>
      <c r="I55" s="11"/>
      <c r="J55" s="29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</row>
    <row r="56" spans="1:30" ht="15.75" thickBot="1" x14ac:dyDescent="0.3">
      <c r="A56" s="34" t="s">
        <v>39</v>
      </c>
      <c r="B56" s="120" t="s">
        <v>61</v>
      </c>
      <c r="C56" s="120"/>
      <c r="D56" s="5"/>
      <c r="E56" s="86">
        <f>1.35*I50+1.5*I51</f>
        <v>16.191000000000003</v>
      </c>
      <c r="F56" s="14" t="s">
        <v>44</v>
      </c>
      <c r="G56" s="11"/>
      <c r="H56" s="11"/>
      <c r="I56" s="11"/>
      <c r="J56" s="29"/>
      <c r="L56" s="65"/>
      <c r="M56" s="124"/>
      <c r="N56" s="124"/>
      <c r="O56" s="82"/>
      <c r="P56" s="71"/>
      <c r="Q56" s="64"/>
      <c r="R56" s="65"/>
      <c r="S56" s="124"/>
      <c r="T56" s="124"/>
      <c r="U56" s="82"/>
      <c r="V56" s="88"/>
      <c r="W56" s="83"/>
      <c r="X56" s="64"/>
      <c r="Y56" s="64"/>
      <c r="Z56" s="64"/>
      <c r="AA56" s="64"/>
      <c r="AB56" s="64"/>
      <c r="AC56" s="64"/>
      <c r="AD56" s="64"/>
    </row>
    <row r="57" spans="1:30" ht="15.75" thickBot="1" x14ac:dyDescent="0.3">
      <c r="A57" s="34" t="s">
        <v>0</v>
      </c>
      <c r="B57" s="125" t="s">
        <v>57</v>
      </c>
      <c r="C57" s="120"/>
      <c r="D57" s="11"/>
      <c r="E57" s="87">
        <f>F50/D54</f>
        <v>0.25</v>
      </c>
      <c r="F57" s="14"/>
      <c r="G57" s="11"/>
      <c r="H57" s="11"/>
      <c r="I57" s="11"/>
      <c r="J57" s="29"/>
      <c r="L57" s="65"/>
      <c r="M57" s="123"/>
      <c r="N57" s="124"/>
      <c r="O57" s="64"/>
      <c r="P57" s="84"/>
      <c r="Q57" s="64"/>
      <c r="R57" s="65"/>
      <c r="S57" s="123"/>
      <c r="T57" s="124"/>
      <c r="U57" s="64"/>
      <c r="V57" s="89"/>
      <c r="W57" s="83"/>
      <c r="X57" s="64"/>
      <c r="Y57" s="64"/>
      <c r="Z57" s="64"/>
      <c r="AA57" s="64"/>
      <c r="AB57" s="64"/>
      <c r="AC57" s="64"/>
      <c r="AD57" s="64"/>
    </row>
    <row r="58" spans="1:30" ht="15.75" thickBot="1" x14ac:dyDescent="0.3">
      <c r="A58" s="52" t="s">
        <v>4</v>
      </c>
      <c r="B58" s="125" t="s">
        <v>58</v>
      </c>
      <c r="C58" s="120"/>
      <c r="D58" s="11"/>
      <c r="E58" s="87">
        <f>0.5*(D54+D48)*F50</f>
        <v>18.75</v>
      </c>
      <c r="F58" s="14" t="s">
        <v>48</v>
      </c>
      <c r="G58" s="11"/>
      <c r="H58" s="11"/>
      <c r="I58" s="11"/>
      <c r="J58" s="29"/>
      <c r="L58" s="69"/>
      <c r="M58" s="123"/>
      <c r="N58" s="124"/>
      <c r="O58" s="64"/>
      <c r="P58" s="71"/>
      <c r="Q58" s="64"/>
      <c r="R58" s="69"/>
      <c r="S58" s="123"/>
      <c r="T58" s="124"/>
      <c r="U58" s="64"/>
      <c r="V58" s="89"/>
      <c r="W58" s="83"/>
      <c r="X58" s="64"/>
      <c r="Y58" s="64"/>
      <c r="Z58" s="64"/>
      <c r="AA58" s="64"/>
      <c r="AB58" s="64"/>
      <c r="AC58" s="64"/>
      <c r="AD58" s="64"/>
    </row>
    <row r="59" spans="1:30" ht="15.75" thickBot="1" x14ac:dyDescent="0.3">
      <c r="A59" s="52" t="s">
        <v>6</v>
      </c>
      <c r="B59" s="120" t="s">
        <v>49</v>
      </c>
      <c r="C59" s="120"/>
      <c r="D59" s="11"/>
      <c r="E59" s="87">
        <f>E56*E58</f>
        <v>303.58125000000007</v>
      </c>
      <c r="F59" s="14" t="s">
        <v>11</v>
      </c>
      <c r="G59" s="11"/>
      <c r="H59" s="11"/>
      <c r="I59" s="11"/>
      <c r="J59" s="29"/>
      <c r="L59" s="69"/>
      <c r="M59" s="124"/>
      <c r="N59" s="124"/>
      <c r="O59" s="64"/>
      <c r="P59" s="84"/>
      <c r="Q59" s="64"/>
      <c r="R59" s="69"/>
      <c r="S59" s="124"/>
      <c r="T59" s="124"/>
      <c r="U59" s="64"/>
      <c r="V59" s="89"/>
      <c r="W59" s="83"/>
      <c r="X59" s="64"/>
      <c r="Y59" s="64"/>
      <c r="Z59" s="64"/>
      <c r="AA59" s="64"/>
      <c r="AB59" s="64"/>
      <c r="AC59" s="64"/>
      <c r="AD59" s="64"/>
    </row>
    <row r="60" spans="1:30" ht="15.75" thickBot="1" x14ac:dyDescent="0.3">
      <c r="A60" s="52" t="s">
        <v>8</v>
      </c>
      <c r="B60" s="120" t="s">
        <v>50</v>
      </c>
      <c r="C60" s="120"/>
      <c r="D60" s="11"/>
      <c r="E60" s="87">
        <f>E59/2</f>
        <v>151.79062500000003</v>
      </c>
      <c r="F60" s="14" t="s">
        <v>11</v>
      </c>
      <c r="G60" s="11"/>
      <c r="H60" s="11"/>
      <c r="I60" s="11"/>
      <c r="J60" s="29"/>
      <c r="L60" s="69"/>
      <c r="M60" s="124"/>
      <c r="N60" s="124"/>
      <c r="O60" s="64"/>
      <c r="P60" s="84"/>
      <c r="Q60" s="64"/>
      <c r="R60" s="69"/>
      <c r="S60" s="124"/>
      <c r="T60" s="124"/>
      <c r="U60" s="64"/>
      <c r="V60" s="89"/>
      <c r="W60" s="83"/>
      <c r="X60" s="64"/>
      <c r="Y60" s="64"/>
      <c r="Z60" s="64"/>
      <c r="AA60" s="64"/>
      <c r="AB60" s="64"/>
      <c r="AC60" s="64"/>
      <c r="AD60" s="64"/>
    </row>
    <row r="61" spans="1:30" ht="15.75" thickBot="1" x14ac:dyDescent="0.3">
      <c r="A61" s="52" t="s">
        <v>14</v>
      </c>
      <c r="B61" s="125" t="s">
        <v>59</v>
      </c>
      <c r="C61" s="125"/>
      <c r="D61" s="125"/>
      <c r="E61" s="87">
        <f>(((3-4*E57*E57)/(24*(1-E57)))*E59*D54)</f>
        <v>463.80468750000011</v>
      </c>
      <c r="F61" s="14" t="s">
        <v>15</v>
      </c>
      <c r="G61" s="11"/>
      <c r="H61" s="11"/>
      <c r="I61" s="11"/>
      <c r="J61" s="29"/>
      <c r="L61" s="69"/>
      <c r="M61" s="123"/>
      <c r="N61" s="123"/>
      <c r="O61" s="123"/>
      <c r="P61" s="84"/>
      <c r="Q61" s="64"/>
      <c r="R61" s="69"/>
      <c r="S61" s="123"/>
      <c r="T61" s="123"/>
      <c r="U61" s="123"/>
      <c r="V61" s="84"/>
      <c r="W61" s="83"/>
      <c r="X61" s="64"/>
      <c r="Y61" s="64"/>
      <c r="Z61" s="64"/>
      <c r="AA61" s="64"/>
      <c r="AB61" s="64"/>
      <c r="AC61" s="64"/>
      <c r="AD61" s="64"/>
    </row>
    <row r="62" spans="1:30" ht="15.75" thickBot="1" x14ac:dyDescent="0.3">
      <c r="A62" s="51"/>
      <c r="B62" s="41"/>
      <c r="C62" s="41"/>
      <c r="D62" s="41"/>
      <c r="E62" s="41"/>
      <c r="F62" s="41"/>
      <c r="G62" s="41"/>
      <c r="H62" s="41"/>
      <c r="I62" s="41"/>
      <c r="J62" s="42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4"/>
      <c r="AD62" s="64"/>
    </row>
    <row r="63" spans="1:30" ht="15.75" thickBot="1" x14ac:dyDescent="0.3">
      <c r="A63" s="23"/>
      <c r="B63" s="24"/>
      <c r="C63" s="24"/>
      <c r="D63" s="24"/>
      <c r="E63" s="24"/>
      <c r="F63" s="24"/>
      <c r="G63" s="24"/>
      <c r="H63" s="24"/>
      <c r="I63" s="24"/>
      <c r="J63" s="25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4"/>
      <c r="AD63" s="64"/>
    </row>
    <row r="64" spans="1:30" ht="15.75" thickBot="1" x14ac:dyDescent="0.3">
      <c r="A64" s="26"/>
      <c r="B64" s="11"/>
      <c r="C64" s="27" t="s">
        <v>40</v>
      </c>
      <c r="D64" s="77">
        <v>163.16</v>
      </c>
      <c r="E64" s="14" t="s">
        <v>11</v>
      </c>
      <c r="F64" s="11"/>
      <c r="G64" s="11"/>
      <c r="H64" s="11"/>
      <c r="I64" s="11"/>
      <c r="J64" s="29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</row>
    <row r="65" spans="1:30" x14ac:dyDescent="0.25">
      <c r="A65" s="26"/>
      <c r="B65" s="11"/>
      <c r="C65" s="53"/>
      <c r="D65" s="53"/>
      <c r="E65" s="53"/>
      <c r="F65" s="53"/>
      <c r="G65" s="11"/>
      <c r="H65" s="11"/>
      <c r="I65" s="11"/>
      <c r="J65" s="29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</row>
    <row r="66" spans="1:30" x14ac:dyDescent="0.25">
      <c r="A66" s="26"/>
      <c r="B66" s="53"/>
      <c r="C66" s="11"/>
      <c r="D66" s="11"/>
      <c r="E66" s="11"/>
      <c r="F66" s="11"/>
      <c r="G66" s="11"/>
      <c r="H66" s="11"/>
      <c r="I66" s="11"/>
      <c r="J66" s="29"/>
      <c r="L66" s="64"/>
      <c r="M66" s="64"/>
      <c r="N66" s="64"/>
      <c r="O66" s="64"/>
      <c r="P66" s="64"/>
      <c r="Q66" s="64"/>
      <c r="R66" s="64"/>
      <c r="S66" s="64"/>
      <c r="T66" s="69"/>
      <c r="U66" s="82"/>
      <c r="V66" s="83"/>
      <c r="W66" s="64"/>
      <c r="X66" s="64"/>
      <c r="Y66" s="64"/>
      <c r="Z66" s="64"/>
      <c r="AA66" s="64"/>
      <c r="AB66" s="64"/>
      <c r="AC66" s="64"/>
      <c r="AD66" s="64"/>
    </row>
    <row r="67" spans="1:30" x14ac:dyDescent="0.25">
      <c r="A67" s="26"/>
      <c r="B67" s="11"/>
      <c r="C67" s="11"/>
      <c r="D67" s="11"/>
      <c r="E67" s="11"/>
      <c r="F67" s="11"/>
      <c r="G67" s="11"/>
      <c r="H67" s="11"/>
      <c r="I67" s="11"/>
      <c r="J67" s="29"/>
      <c r="L67" s="64"/>
      <c r="M67" s="64"/>
      <c r="N67" s="64"/>
      <c r="O67" s="64"/>
      <c r="P67" s="64"/>
      <c r="Q67" s="64"/>
      <c r="R67" s="64"/>
      <c r="S67" s="64"/>
      <c r="T67" s="92"/>
      <c r="U67" s="92"/>
      <c r="V67" s="92"/>
      <c r="W67" s="92"/>
      <c r="X67" s="64"/>
      <c r="Y67" s="64"/>
      <c r="Z67" s="64"/>
      <c r="AA67" s="64"/>
      <c r="AB67" s="64"/>
      <c r="AC67" s="64"/>
      <c r="AD67" s="64"/>
    </row>
    <row r="68" spans="1:30" ht="15.75" thickBot="1" x14ac:dyDescent="0.3">
      <c r="A68" s="26"/>
      <c r="B68" s="11"/>
      <c r="C68" s="11"/>
      <c r="D68" s="11"/>
      <c r="E68" s="11"/>
      <c r="F68" s="11"/>
      <c r="G68" s="11"/>
      <c r="H68" s="11"/>
      <c r="I68" s="11"/>
      <c r="J68" s="29"/>
      <c r="L68" s="64"/>
      <c r="M68" s="64"/>
      <c r="N68" s="64"/>
      <c r="O68" s="64"/>
      <c r="P68" s="64"/>
      <c r="Q68" s="64"/>
      <c r="R68" s="64"/>
      <c r="S68" s="92"/>
      <c r="T68" s="64"/>
      <c r="U68" s="64"/>
      <c r="V68" s="64"/>
      <c r="W68" s="64"/>
      <c r="X68" s="64"/>
      <c r="Y68" s="64"/>
      <c r="Z68" s="64"/>
      <c r="AA68" s="64"/>
      <c r="AB68" s="64"/>
      <c r="AC68" s="64"/>
      <c r="AD68" s="64"/>
    </row>
    <row r="69" spans="1:30" ht="15.75" thickBot="1" x14ac:dyDescent="0.3">
      <c r="A69" s="26"/>
      <c r="B69" s="11"/>
      <c r="C69" s="27" t="s">
        <v>41</v>
      </c>
      <c r="D69" s="75">
        <v>6</v>
      </c>
      <c r="E69" s="28" t="s">
        <v>42</v>
      </c>
      <c r="F69" s="11"/>
      <c r="G69" s="11"/>
      <c r="H69" s="11"/>
      <c r="I69" s="11"/>
      <c r="J69" s="29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4"/>
      <c r="AD69" s="64"/>
    </row>
    <row r="70" spans="1:30" x14ac:dyDescent="0.25">
      <c r="A70" s="26"/>
      <c r="B70" s="11"/>
      <c r="C70" s="11"/>
      <c r="D70" s="11"/>
      <c r="E70" s="11"/>
      <c r="F70" s="11"/>
      <c r="G70" s="11"/>
      <c r="H70" s="11"/>
      <c r="I70" s="11"/>
      <c r="J70" s="29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4"/>
      <c r="AD70" s="64"/>
    </row>
    <row r="71" spans="1:30" ht="15.75" thickBot="1" x14ac:dyDescent="0.3">
      <c r="A71" s="26"/>
      <c r="B71" s="11"/>
      <c r="C71" s="11"/>
      <c r="D71" s="11"/>
      <c r="E71" s="11"/>
      <c r="F71" s="11"/>
      <c r="G71" s="11"/>
      <c r="H71" s="11"/>
      <c r="I71" s="11"/>
      <c r="J71" s="29"/>
      <c r="L71" s="64"/>
      <c r="M71" s="64"/>
      <c r="N71" s="64"/>
      <c r="O71" s="64"/>
      <c r="P71" s="64"/>
      <c r="Q71" s="64"/>
      <c r="R71" s="64"/>
      <c r="S71" s="64"/>
      <c r="T71" s="69"/>
      <c r="U71" s="68"/>
      <c r="V71" s="70"/>
      <c r="W71" s="64"/>
      <c r="X71" s="64"/>
      <c r="Y71" s="64"/>
      <c r="Z71" s="64"/>
      <c r="AA71" s="64"/>
      <c r="AB71" s="64"/>
      <c r="AC71" s="64"/>
      <c r="AD71" s="64"/>
    </row>
    <row r="72" spans="1:30" ht="15.75" thickBot="1" x14ac:dyDescent="0.3">
      <c r="A72" s="52" t="s">
        <v>39</v>
      </c>
      <c r="B72" s="125" t="s">
        <v>50</v>
      </c>
      <c r="C72" s="125"/>
      <c r="D72" s="11"/>
      <c r="E72" s="86">
        <f>D64/2</f>
        <v>81.58</v>
      </c>
      <c r="F72" s="14" t="s">
        <v>11</v>
      </c>
      <c r="G72" s="11"/>
      <c r="H72" s="11"/>
      <c r="I72" s="11"/>
      <c r="J72" s="29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4"/>
      <c r="AD72" s="64"/>
    </row>
    <row r="73" spans="1:30" ht="15.75" thickBot="1" x14ac:dyDescent="0.3">
      <c r="A73" s="52" t="s">
        <v>0</v>
      </c>
      <c r="B73" s="125" t="s">
        <v>60</v>
      </c>
      <c r="C73" s="120"/>
      <c r="D73" s="11"/>
      <c r="E73" s="86">
        <f>(D64*D69)/4</f>
        <v>244.74</v>
      </c>
      <c r="F73" s="14" t="s">
        <v>15</v>
      </c>
      <c r="G73" s="11"/>
      <c r="H73" s="11"/>
      <c r="I73" s="11"/>
      <c r="J73" s="29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4"/>
      <c r="AD73" s="64"/>
    </row>
    <row r="74" spans="1:30" ht="15.75" thickBot="1" x14ac:dyDescent="0.3">
      <c r="A74" s="51"/>
      <c r="B74" s="41"/>
      <c r="C74" s="41"/>
      <c r="D74" s="41"/>
      <c r="E74" s="41"/>
      <c r="F74" s="41"/>
      <c r="G74" s="41"/>
      <c r="H74" s="41"/>
      <c r="I74" s="41"/>
      <c r="J74" s="42"/>
      <c r="L74" s="64"/>
      <c r="M74" s="64"/>
      <c r="N74" s="64"/>
      <c r="O74" s="64"/>
      <c r="P74" s="64"/>
      <c r="Q74" s="64"/>
      <c r="R74" s="69"/>
      <c r="S74" s="123"/>
      <c r="T74" s="123"/>
      <c r="U74" s="64"/>
      <c r="V74" s="88"/>
      <c r="W74" s="83"/>
      <c r="X74" s="64"/>
      <c r="Y74" s="64"/>
      <c r="Z74" s="64"/>
      <c r="AA74" s="64"/>
      <c r="AB74" s="64"/>
      <c r="AC74" s="64"/>
      <c r="AD74" s="64"/>
    </row>
    <row r="75" spans="1:30" x14ac:dyDescent="0.25">
      <c r="L75" s="64"/>
      <c r="M75" s="64"/>
      <c r="N75" s="64"/>
      <c r="O75" s="64"/>
      <c r="P75" s="64"/>
      <c r="Q75" s="64"/>
      <c r="R75" s="69"/>
      <c r="S75" s="123"/>
      <c r="T75" s="124"/>
      <c r="U75" s="64"/>
      <c r="V75" s="88"/>
      <c r="W75" s="83"/>
      <c r="X75" s="64"/>
      <c r="Y75" s="64"/>
      <c r="Z75" s="64"/>
      <c r="AA75" s="64"/>
      <c r="AB75" s="64"/>
      <c r="AC75" s="64"/>
      <c r="AD75" s="64"/>
    </row>
    <row r="76" spans="1:30" ht="15.75" thickBot="1" x14ac:dyDescent="0.3"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4"/>
      <c r="AD76" s="64"/>
    </row>
    <row r="77" spans="1:30" ht="15.75" thickBot="1" x14ac:dyDescent="0.3">
      <c r="B77" s="54" t="s">
        <v>12</v>
      </c>
      <c r="C77" s="80">
        <v>61.88</v>
      </c>
      <c r="D77" s="78">
        <v>43.88</v>
      </c>
      <c r="E77" s="79">
        <v>60.75</v>
      </c>
      <c r="F77" s="79"/>
      <c r="G77" s="124"/>
      <c r="H77" s="124"/>
      <c r="I77" s="48">
        <f>SUM(C77:H77)</f>
        <v>166.51</v>
      </c>
      <c r="J77" s="35" t="s">
        <v>11</v>
      </c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</row>
    <row r="78" spans="1:30" ht="15.75" thickBot="1" x14ac:dyDescent="0.3">
      <c r="B78" s="55" t="s">
        <v>16</v>
      </c>
      <c r="C78" s="80">
        <v>118.51</v>
      </c>
      <c r="D78" s="78">
        <v>84.07</v>
      </c>
      <c r="E78" s="79">
        <v>91.13</v>
      </c>
      <c r="F78" s="79"/>
      <c r="G78" s="124"/>
      <c r="H78" s="124"/>
      <c r="I78" s="56">
        <f>SUM(C78:H78)</f>
        <v>293.70999999999998</v>
      </c>
      <c r="J78" s="49" t="s">
        <v>15</v>
      </c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4"/>
      <c r="AD78" s="64"/>
    </row>
  </sheetData>
  <mergeCells count="49">
    <mergeCell ref="M61:O61"/>
    <mergeCell ref="M56:N56"/>
    <mergeCell ref="M57:N57"/>
    <mergeCell ref="M58:N58"/>
    <mergeCell ref="M59:N59"/>
    <mergeCell ref="M60:N60"/>
    <mergeCell ref="B59:C59"/>
    <mergeCell ref="B60:C60"/>
    <mergeCell ref="B57:C57"/>
    <mergeCell ref="G78:H78"/>
    <mergeCell ref="B61:D61"/>
    <mergeCell ref="B72:C72"/>
    <mergeCell ref="B73:C73"/>
    <mergeCell ref="G77:H77"/>
    <mergeCell ref="B58:C58"/>
    <mergeCell ref="B29:C29"/>
    <mergeCell ref="B30:C30"/>
    <mergeCell ref="B31:C31"/>
    <mergeCell ref="B32:C32"/>
    <mergeCell ref="B41:C41"/>
    <mergeCell ref="B42:C42"/>
    <mergeCell ref="B43:C43"/>
    <mergeCell ref="B44:C44"/>
    <mergeCell ref="B45:C45"/>
    <mergeCell ref="B56:C56"/>
    <mergeCell ref="B15:C15"/>
    <mergeCell ref="B28:C28"/>
    <mergeCell ref="B11:C11"/>
    <mergeCell ref="B12:C12"/>
    <mergeCell ref="B13:C13"/>
    <mergeCell ref="B14:C14"/>
    <mergeCell ref="O12:P12"/>
    <mergeCell ref="O13:P13"/>
    <mergeCell ref="O14:P14"/>
    <mergeCell ref="O15:P15"/>
    <mergeCell ref="O16:P16"/>
    <mergeCell ref="S74:T74"/>
    <mergeCell ref="S75:T75"/>
    <mergeCell ref="S39:T39"/>
    <mergeCell ref="S40:T40"/>
    <mergeCell ref="S41:T41"/>
    <mergeCell ref="S42:T42"/>
    <mergeCell ref="S43:T43"/>
    <mergeCell ref="S61:U61"/>
    <mergeCell ref="S56:T56"/>
    <mergeCell ref="S57:T57"/>
    <mergeCell ref="S58:T58"/>
    <mergeCell ref="S59:T59"/>
    <mergeCell ref="S60:T60"/>
  </mergeCells>
  <phoneticPr fontId="8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15"/>
  <sheetViews>
    <sheetView workbookViewId="0">
      <selection activeCell="M20" sqref="M20"/>
    </sheetView>
  </sheetViews>
  <sheetFormatPr defaultRowHeight="15" x14ac:dyDescent="0.25"/>
  <cols>
    <col min="1" max="1" width="4.7109375" style="58" customWidth="1"/>
    <col min="5" max="5" width="10.7109375" customWidth="1"/>
  </cols>
  <sheetData>
    <row r="1" spans="1:13" s="94" customFormat="1" ht="15.75" thickBot="1" x14ac:dyDescent="0.3">
      <c r="A1" s="95"/>
    </row>
    <row r="2" spans="1:13" s="94" customFormat="1" ht="15.75" thickBot="1" x14ac:dyDescent="0.3">
      <c r="A2" s="62"/>
      <c r="B2" s="106"/>
      <c r="C2" s="60" t="s">
        <v>87</v>
      </c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 s="94" customFormat="1" x14ac:dyDescent="0.25">
      <c r="A3" s="62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</row>
    <row r="4" spans="1:13" x14ac:dyDescent="0.25">
      <c r="A4" s="35">
        <v>1</v>
      </c>
      <c r="B4" s="97" t="s">
        <v>88</v>
      </c>
      <c r="C4" s="97"/>
      <c r="D4" s="100"/>
      <c r="E4" s="100"/>
      <c r="F4" s="100"/>
      <c r="G4" s="100"/>
      <c r="H4" s="107"/>
      <c r="I4" s="107"/>
      <c r="J4" s="100"/>
      <c r="K4" s="60"/>
      <c r="L4" s="60"/>
      <c r="M4" s="60"/>
    </row>
    <row r="5" spans="1:13" ht="15.75" thickBot="1" x14ac:dyDescent="0.3">
      <c r="A5" s="35"/>
      <c r="B5" s="97"/>
      <c r="C5" s="97"/>
      <c r="D5" s="100"/>
      <c r="E5" s="100"/>
      <c r="F5" s="100"/>
      <c r="G5" s="100"/>
      <c r="H5" s="100"/>
      <c r="I5" s="100"/>
      <c r="J5" s="100"/>
      <c r="K5" s="60"/>
      <c r="L5" s="60"/>
      <c r="M5" s="60"/>
    </row>
    <row r="6" spans="1:13" ht="15.75" thickBot="1" x14ac:dyDescent="0.3">
      <c r="A6" s="35"/>
      <c r="B6" s="97"/>
      <c r="C6" s="49" t="s">
        <v>62</v>
      </c>
      <c r="D6" s="101">
        <v>136.03</v>
      </c>
      <c r="E6" s="100" t="s">
        <v>11</v>
      </c>
      <c r="F6" s="74" t="s">
        <v>63</v>
      </c>
      <c r="G6" s="101">
        <v>577.91999999999996</v>
      </c>
      <c r="H6" s="100" t="s">
        <v>15</v>
      </c>
      <c r="I6" s="98" t="s">
        <v>71</v>
      </c>
      <c r="J6" s="108">
        <v>275</v>
      </c>
      <c r="K6" s="60" t="s">
        <v>91</v>
      </c>
      <c r="L6" s="60"/>
      <c r="M6" s="60"/>
    </row>
    <row r="7" spans="1:13" ht="15.75" thickBot="1" x14ac:dyDescent="0.3">
      <c r="A7" s="98"/>
      <c r="B7" s="100"/>
      <c r="C7" s="100"/>
      <c r="D7" s="100"/>
      <c r="E7" s="100"/>
      <c r="F7" s="100"/>
      <c r="G7" s="100"/>
      <c r="H7" s="100"/>
      <c r="I7" s="100"/>
      <c r="J7" s="100"/>
      <c r="K7" s="60"/>
      <c r="L7" s="60"/>
      <c r="M7" s="60"/>
    </row>
    <row r="8" spans="1:13" ht="15.75" thickBot="1" x14ac:dyDescent="0.3">
      <c r="A8" s="98"/>
      <c r="B8" s="98" t="s">
        <v>64</v>
      </c>
      <c r="C8" s="153" t="s">
        <v>92</v>
      </c>
      <c r="D8" s="153"/>
      <c r="E8" s="105">
        <f>G6*1000/J6</f>
        <v>2101.5272727272727</v>
      </c>
      <c r="F8" s="98" t="s">
        <v>1</v>
      </c>
      <c r="G8" s="100"/>
      <c r="H8" s="100"/>
      <c r="I8" s="100"/>
      <c r="J8" s="100"/>
      <c r="K8" s="60"/>
      <c r="L8" s="60"/>
      <c r="M8" s="60"/>
    </row>
    <row r="9" spans="1:13" ht="15.75" thickBot="1" x14ac:dyDescent="0.3">
      <c r="A9" s="98"/>
      <c r="B9" s="100"/>
      <c r="C9" s="100"/>
      <c r="D9" s="100"/>
      <c r="E9" s="100"/>
      <c r="F9" s="100"/>
      <c r="G9" s="100"/>
      <c r="H9" s="100"/>
      <c r="I9" s="100"/>
      <c r="J9" s="100"/>
      <c r="K9" s="60"/>
      <c r="L9" s="60"/>
      <c r="M9" s="60"/>
    </row>
    <row r="10" spans="1:13" ht="15.75" thickBot="1" x14ac:dyDescent="0.3">
      <c r="A10" s="98"/>
      <c r="B10" s="99" t="s">
        <v>90</v>
      </c>
      <c r="C10" s="154"/>
      <c r="D10" s="155"/>
      <c r="E10" s="98" t="s">
        <v>64</v>
      </c>
      <c r="F10" s="109">
        <f>I13</f>
        <v>977</v>
      </c>
      <c r="G10" s="98" t="s">
        <v>2</v>
      </c>
      <c r="H10" s="105">
        <f>E8</f>
        <v>2101.5272727272727</v>
      </c>
      <c r="I10" s="100" t="s">
        <v>1</v>
      </c>
      <c r="J10" s="100"/>
      <c r="K10" s="60"/>
      <c r="L10" s="60"/>
      <c r="M10" s="60"/>
    </row>
    <row r="11" spans="1:13" ht="15.75" thickBot="1" x14ac:dyDescent="0.3">
      <c r="A11" s="98"/>
      <c r="B11" s="100"/>
      <c r="C11" s="100"/>
      <c r="D11" s="100"/>
      <c r="E11" s="100"/>
      <c r="F11" s="100"/>
      <c r="G11" s="100"/>
      <c r="H11" s="100"/>
      <c r="I11" s="100"/>
      <c r="J11" s="100"/>
      <c r="K11" s="60"/>
      <c r="L11" s="60"/>
      <c r="M11" s="60"/>
    </row>
    <row r="12" spans="1:13" ht="15.75" thickBot="1" x14ac:dyDescent="0.3">
      <c r="A12" s="98"/>
      <c r="B12" s="98" t="s">
        <v>65</v>
      </c>
      <c r="C12" s="101">
        <v>222.2</v>
      </c>
      <c r="D12" s="110" t="s">
        <v>28</v>
      </c>
      <c r="E12" s="98" t="s">
        <v>30</v>
      </c>
      <c r="F12" s="101">
        <v>209.1</v>
      </c>
      <c r="G12" s="110" t="s">
        <v>28</v>
      </c>
      <c r="H12" s="98" t="s">
        <v>70</v>
      </c>
      <c r="I12" s="101">
        <v>9450</v>
      </c>
      <c r="J12" s="100" t="s">
        <v>93</v>
      </c>
      <c r="K12" s="60"/>
      <c r="L12" s="60"/>
      <c r="M12" s="60"/>
    </row>
    <row r="13" spans="1:13" ht="15.75" thickBot="1" x14ac:dyDescent="0.3">
      <c r="A13" s="98"/>
      <c r="B13" s="98" t="s">
        <v>66</v>
      </c>
      <c r="C13" s="101">
        <v>12.7</v>
      </c>
      <c r="D13" s="110" t="s">
        <v>28</v>
      </c>
      <c r="E13" s="98" t="s">
        <v>68</v>
      </c>
      <c r="F13" s="101">
        <v>4.29</v>
      </c>
      <c r="G13" s="98"/>
      <c r="H13" s="98" t="s">
        <v>64</v>
      </c>
      <c r="I13" s="101">
        <v>977</v>
      </c>
      <c r="J13" s="100" t="s">
        <v>1</v>
      </c>
      <c r="K13" s="60"/>
      <c r="L13" s="60"/>
      <c r="M13" s="60"/>
    </row>
    <row r="14" spans="1:13" ht="15.75" thickBot="1" x14ac:dyDescent="0.3">
      <c r="A14" s="98"/>
      <c r="B14" s="98" t="s">
        <v>67</v>
      </c>
      <c r="C14" s="101">
        <v>20.5</v>
      </c>
      <c r="D14" s="110" t="s">
        <v>28</v>
      </c>
      <c r="E14" s="98" t="s">
        <v>69</v>
      </c>
      <c r="F14" s="101">
        <v>12.7</v>
      </c>
      <c r="G14" s="98"/>
      <c r="H14" s="98" t="s">
        <v>22</v>
      </c>
      <c r="I14" s="101">
        <v>110</v>
      </c>
      <c r="J14" s="100" t="s">
        <v>94</v>
      </c>
      <c r="K14" s="60"/>
      <c r="L14" s="60"/>
      <c r="M14" s="60"/>
    </row>
    <row r="15" spans="1:13" ht="15.75" thickBot="1" x14ac:dyDescent="0.3">
      <c r="A15" s="98"/>
      <c r="B15" s="98" t="s">
        <v>3</v>
      </c>
      <c r="C15" s="101">
        <v>10.199999999999999</v>
      </c>
      <c r="D15" s="110" t="s">
        <v>28</v>
      </c>
      <c r="E15" s="98"/>
      <c r="F15" s="111"/>
      <c r="G15" s="98"/>
      <c r="H15" s="98"/>
      <c r="I15" s="111"/>
      <c r="J15" s="100"/>
      <c r="K15" s="60"/>
      <c r="L15" s="60"/>
      <c r="M15" s="60"/>
    </row>
    <row r="16" spans="1:13" x14ac:dyDescent="0.25">
      <c r="A16" s="98"/>
      <c r="B16" s="100"/>
      <c r="C16" s="100"/>
      <c r="D16" s="100"/>
      <c r="E16" s="100"/>
      <c r="F16" s="100"/>
      <c r="G16" s="100"/>
      <c r="H16" s="100"/>
      <c r="I16" s="100"/>
      <c r="J16" s="100"/>
      <c r="K16" s="60"/>
      <c r="L16" s="60"/>
      <c r="M16" s="60"/>
    </row>
    <row r="17" spans="1:13" x14ac:dyDescent="0.25">
      <c r="A17" s="35">
        <v>2</v>
      </c>
      <c r="B17" s="73" t="s">
        <v>89</v>
      </c>
      <c r="C17" s="73"/>
      <c r="D17" s="100"/>
      <c r="E17" s="100"/>
      <c r="F17" s="100"/>
      <c r="G17" s="100"/>
      <c r="H17" s="100"/>
      <c r="I17" s="100"/>
      <c r="J17" s="100"/>
      <c r="K17" s="60"/>
      <c r="L17" s="60"/>
      <c r="M17" s="60"/>
    </row>
    <row r="18" spans="1:13" ht="15.75" thickBot="1" x14ac:dyDescent="0.3">
      <c r="A18" s="98"/>
      <c r="B18" s="100"/>
      <c r="C18" s="100"/>
      <c r="D18" s="100"/>
      <c r="E18" s="100"/>
      <c r="F18" s="100"/>
      <c r="G18" s="100"/>
      <c r="H18" s="100"/>
      <c r="I18" s="100"/>
      <c r="J18" s="100"/>
      <c r="K18" s="60"/>
      <c r="L18" s="60"/>
      <c r="M18" s="60"/>
    </row>
    <row r="19" spans="1:13" ht="15.75" thickBot="1" x14ac:dyDescent="0.3">
      <c r="A19" s="98"/>
      <c r="B19" s="98" t="s">
        <v>66</v>
      </c>
      <c r="C19" s="98" t="s">
        <v>67</v>
      </c>
      <c r="D19" s="98" t="s">
        <v>5</v>
      </c>
      <c r="E19" s="98">
        <v>40</v>
      </c>
      <c r="F19" s="98" t="s">
        <v>71</v>
      </c>
      <c r="G19" s="101">
        <f>J6</f>
        <v>275</v>
      </c>
      <c r="H19" s="100"/>
      <c r="I19" s="100"/>
      <c r="J19" s="100"/>
      <c r="K19" s="60"/>
      <c r="L19" s="60"/>
      <c r="M19" s="60"/>
    </row>
    <row r="20" spans="1:13" x14ac:dyDescent="0.25">
      <c r="A20" s="98"/>
      <c r="B20" s="100"/>
      <c r="C20" s="100"/>
      <c r="D20" s="100"/>
      <c r="E20" s="100"/>
      <c r="F20" s="100"/>
      <c r="G20" s="100"/>
      <c r="H20" s="100"/>
      <c r="I20" s="100"/>
      <c r="J20" s="100"/>
      <c r="K20" s="60"/>
      <c r="L20" s="60"/>
      <c r="M20" s="60"/>
    </row>
    <row r="21" spans="1:13" x14ac:dyDescent="0.25">
      <c r="A21" s="35">
        <v>3</v>
      </c>
      <c r="B21" s="99" t="s">
        <v>95</v>
      </c>
      <c r="C21" s="99"/>
      <c r="D21" s="100"/>
      <c r="E21" s="100"/>
      <c r="F21" s="100"/>
      <c r="G21" s="100"/>
      <c r="H21" s="100"/>
      <c r="I21" s="100"/>
      <c r="J21" s="100"/>
      <c r="K21" s="60"/>
      <c r="L21" s="60"/>
      <c r="M21" s="60"/>
    </row>
    <row r="22" spans="1:13" ht="15.75" thickBot="1" x14ac:dyDescent="0.3">
      <c r="A22" s="98"/>
      <c r="B22" s="100"/>
      <c r="C22" s="100"/>
      <c r="D22" s="100"/>
      <c r="E22" s="100"/>
      <c r="F22" s="100"/>
      <c r="G22" s="100"/>
      <c r="H22" s="100"/>
      <c r="I22" s="100"/>
      <c r="J22" s="100"/>
      <c r="K22" s="60"/>
      <c r="L22" s="60"/>
      <c r="M22" s="60"/>
    </row>
    <row r="23" spans="1:13" ht="15.75" thickBot="1" x14ac:dyDescent="0.3">
      <c r="A23" s="98"/>
      <c r="B23" s="98" t="s">
        <v>7</v>
      </c>
      <c r="C23" s="152" t="s">
        <v>72</v>
      </c>
      <c r="D23" s="152"/>
      <c r="E23" s="112">
        <f>SQRT(235/G19)</f>
        <v>0.92441627773717538</v>
      </c>
      <c r="F23" s="100"/>
      <c r="G23" s="100"/>
      <c r="H23" s="100"/>
      <c r="I23" s="100"/>
      <c r="J23" s="100"/>
      <c r="K23" s="60"/>
      <c r="L23" s="60"/>
      <c r="M23" s="60"/>
    </row>
    <row r="24" spans="1:13" ht="15.75" thickBot="1" x14ac:dyDescent="0.3">
      <c r="A24" s="98"/>
      <c r="B24" s="98" t="s">
        <v>68</v>
      </c>
      <c r="C24" s="113">
        <f>F13</f>
        <v>4.29</v>
      </c>
      <c r="D24" s="98" t="s">
        <v>5</v>
      </c>
      <c r="E24" s="105">
        <f>9*E23</f>
        <v>8.3197464996345794</v>
      </c>
      <c r="F24" s="98"/>
      <c r="G24" s="100"/>
      <c r="H24" s="100"/>
      <c r="I24" s="100"/>
      <c r="J24" s="100"/>
      <c r="K24" s="60"/>
      <c r="L24" s="60"/>
      <c r="M24" s="60"/>
    </row>
    <row r="25" spans="1:13" ht="15.75" thickBot="1" x14ac:dyDescent="0.3">
      <c r="A25" s="98"/>
      <c r="B25" s="98" t="s">
        <v>69</v>
      </c>
      <c r="C25" s="113">
        <f>F14</f>
        <v>12.7</v>
      </c>
      <c r="D25" s="98" t="s">
        <v>5</v>
      </c>
      <c r="E25" s="114">
        <f>72*E23</f>
        <v>66.557971997076635</v>
      </c>
      <c r="F25" s="98"/>
      <c r="G25" s="100"/>
      <c r="H25" s="100"/>
      <c r="I25" s="100"/>
      <c r="J25" s="100"/>
      <c r="K25" s="60"/>
      <c r="L25" s="60"/>
      <c r="M25" s="60"/>
    </row>
    <row r="26" spans="1:13" s="94" customFormat="1" ht="15.75" thickBot="1" x14ac:dyDescent="0.3">
      <c r="A26" s="98"/>
      <c r="B26" s="98"/>
      <c r="C26" s="98"/>
      <c r="D26" s="98"/>
      <c r="E26" s="115"/>
      <c r="F26" s="98"/>
      <c r="G26" s="100"/>
      <c r="H26" s="100"/>
      <c r="I26" s="100"/>
      <c r="J26" s="100"/>
      <c r="K26" s="60"/>
      <c r="L26" s="60"/>
      <c r="M26" s="60"/>
    </row>
    <row r="27" spans="1:13" ht="15.75" thickBot="1" x14ac:dyDescent="0.3">
      <c r="A27" s="98"/>
      <c r="B27" s="100"/>
      <c r="C27" s="100"/>
      <c r="D27" s="156" t="s">
        <v>96</v>
      </c>
      <c r="E27" s="157"/>
      <c r="F27" s="116"/>
      <c r="G27" s="117"/>
      <c r="H27" s="100"/>
      <c r="I27" s="100"/>
      <c r="J27" s="100"/>
      <c r="K27" s="60"/>
      <c r="L27" s="60"/>
      <c r="M27" s="60"/>
    </row>
    <row r="28" spans="1:13" s="94" customFormat="1" x14ac:dyDescent="0.25">
      <c r="A28" s="98"/>
      <c r="B28" s="100"/>
      <c r="C28" s="100"/>
      <c r="D28" s="102"/>
      <c r="E28" s="102"/>
      <c r="F28" s="118"/>
      <c r="G28" s="117"/>
      <c r="H28" s="100"/>
      <c r="I28" s="100"/>
      <c r="J28" s="100"/>
      <c r="K28" s="60"/>
      <c r="L28" s="60"/>
      <c r="M28" s="60"/>
    </row>
    <row r="29" spans="1:13" x14ac:dyDescent="0.25">
      <c r="A29" s="35">
        <v>4</v>
      </c>
      <c r="B29" s="73" t="s">
        <v>97</v>
      </c>
      <c r="C29" s="73"/>
      <c r="D29" s="100"/>
      <c r="E29" s="100"/>
      <c r="F29" s="100"/>
      <c r="G29" s="100"/>
      <c r="H29" s="100"/>
      <c r="I29" s="100"/>
      <c r="J29" s="100"/>
      <c r="K29" s="60"/>
      <c r="L29" s="60"/>
      <c r="M29" s="60"/>
    </row>
    <row r="30" spans="1:13" ht="15.75" thickBot="1" x14ac:dyDescent="0.3">
      <c r="A30" s="98"/>
      <c r="B30" s="100"/>
      <c r="C30" s="100"/>
      <c r="D30" s="100"/>
      <c r="E30" s="100"/>
      <c r="F30" s="100"/>
      <c r="G30" s="100"/>
      <c r="H30" s="100"/>
      <c r="I30" s="100"/>
      <c r="J30" s="100"/>
      <c r="K30" s="60"/>
      <c r="L30" s="60"/>
      <c r="M30" s="60"/>
    </row>
    <row r="31" spans="1:13" ht="15.75" thickBot="1" x14ac:dyDescent="0.3">
      <c r="A31" s="98"/>
      <c r="B31" s="98" t="s">
        <v>9</v>
      </c>
      <c r="C31" s="151" t="s">
        <v>73</v>
      </c>
      <c r="D31" s="151"/>
      <c r="E31" s="113">
        <f>((I14*100)-(2*F12*C14)+C14*(C13+2*C15))</f>
        <v>3105.4499999999994</v>
      </c>
      <c r="F31" s="110" t="s">
        <v>10</v>
      </c>
      <c r="G31" s="100"/>
      <c r="H31" s="98" t="s">
        <v>84</v>
      </c>
      <c r="I31" s="113">
        <f>C12-(2*C14)</f>
        <v>181.2</v>
      </c>
      <c r="J31" s="100" t="s">
        <v>28</v>
      </c>
      <c r="K31" s="60"/>
      <c r="L31" s="60"/>
      <c r="M31" s="60"/>
    </row>
    <row r="32" spans="1:13" ht="15.75" thickBot="1" x14ac:dyDescent="0.3">
      <c r="A32" s="98"/>
      <c r="B32" s="98"/>
      <c r="C32" s="151" t="s">
        <v>74</v>
      </c>
      <c r="D32" s="151"/>
      <c r="E32" s="105">
        <f>C13*(C12-2*C14)</f>
        <v>2301.2399999999998</v>
      </c>
      <c r="F32" s="110" t="s">
        <v>10</v>
      </c>
      <c r="G32" s="100"/>
      <c r="H32" s="100"/>
      <c r="I32" s="100"/>
      <c r="J32" s="100"/>
      <c r="K32" s="60"/>
      <c r="L32" s="60"/>
      <c r="M32" s="60"/>
    </row>
    <row r="33" spans="1:13" ht="15.75" thickBot="1" x14ac:dyDescent="0.3">
      <c r="A33" s="98"/>
      <c r="B33" s="98"/>
      <c r="C33" s="151" t="s">
        <v>75</v>
      </c>
      <c r="D33" s="151"/>
      <c r="E33" s="105">
        <f>((E31*G19)/1.732)/1000</f>
        <v>493.07087182448026</v>
      </c>
      <c r="F33" s="110" t="s">
        <v>11</v>
      </c>
      <c r="G33" s="100"/>
      <c r="H33" s="100"/>
      <c r="I33" s="100"/>
      <c r="J33" s="100"/>
      <c r="K33" s="60"/>
      <c r="L33" s="60"/>
      <c r="M33" s="60"/>
    </row>
    <row r="34" spans="1:13" ht="15.75" thickBot="1" x14ac:dyDescent="0.3">
      <c r="A34" s="98"/>
      <c r="B34" s="100" t="s">
        <v>76</v>
      </c>
      <c r="C34" s="105">
        <f>D6/E33</f>
        <v>0.27588326095325089</v>
      </c>
      <c r="D34" s="104" t="s">
        <v>5</v>
      </c>
      <c r="E34" s="105">
        <v>1</v>
      </c>
      <c r="F34" s="98" t="s">
        <v>13</v>
      </c>
      <c r="G34" s="100"/>
      <c r="H34" s="100"/>
      <c r="I34" s="100"/>
      <c r="J34" s="100"/>
      <c r="K34" s="60"/>
      <c r="L34" s="60"/>
      <c r="M34" s="60"/>
    </row>
    <row r="35" spans="1:13" x14ac:dyDescent="0.25">
      <c r="A35" s="98"/>
      <c r="B35" s="100"/>
      <c r="C35" s="100"/>
      <c r="D35" s="100"/>
      <c r="E35" s="100"/>
      <c r="F35" s="100"/>
      <c r="G35" s="100"/>
      <c r="H35" s="100"/>
      <c r="I35" s="100"/>
      <c r="J35" s="100"/>
      <c r="K35" s="60"/>
      <c r="L35" s="60"/>
      <c r="M35" s="60"/>
    </row>
    <row r="36" spans="1:13" s="59" customFormat="1" x14ac:dyDescent="0.25">
      <c r="A36" s="98">
        <v>5</v>
      </c>
      <c r="B36" s="122" t="s">
        <v>98</v>
      </c>
      <c r="C36" s="122"/>
      <c r="D36" s="122"/>
      <c r="E36" s="100"/>
      <c r="F36" s="100"/>
      <c r="G36" s="100"/>
      <c r="H36" s="100"/>
      <c r="I36" s="100"/>
      <c r="J36" s="100"/>
      <c r="K36" s="60"/>
      <c r="L36" s="60"/>
      <c r="M36" s="60"/>
    </row>
    <row r="37" spans="1:13" s="59" customFormat="1" ht="15.75" thickBot="1" x14ac:dyDescent="0.3">
      <c r="A37" s="98"/>
      <c r="B37" s="100"/>
      <c r="C37" s="100"/>
      <c r="D37" s="100"/>
      <c r="E37" s="100"/>
      <c r="F37" s="100"/>
      <c r="G37" s="100"/>
      <c r="H37" s="100"/>
      <c r="I37" s="100"/>
      <c r="J37" s="100"/>
      <c r="K37" s="60"/>
      <c r="L37" s="60"/>
      <c r="M37" s="60"/>
    </row>
    <row r="38" spans="1:13" s="59" customFormat="1" ht="15.75" thickBot="1" x14ac:dyDescent="0.3">
      <c r="A38" s="98"/>
      <c r="B38" s="100" t="s">
        <v>77</v>
      </c>
      <c r="C38" s="105">
        <f>(C12-2*C14)/C13</f>
        <v>14.26771653543307</v>
      </c>
      <c r="D38" s="100"/>
      <c r="E38" s="100"/>
      <c r="F38" s="100"/>
      <c r="G38" s="100"/>
      <c r="H38" s="100"/>
      <c r="I38" s="100"/>
      <c r="J38" s="100"/>
      <c r="K38" s="60"/>
      <c r="L38" s="60"/>
      <c r="M38" s="60"/>
    </row>
    <row r="39" spans="1:13" s="59" customFormat="1" ht="15.75" thickBot="1" x14ac:dyDescent="0.3">
      <c r="A39" s="98"/>
      <c r="B39" s="100" t="s">
        <v>78</v>
      </c>
      <c r="C39" s="105">
        <f>72*E23</f>
        <v>66.557971997076635</v>
      </c>
      <c r="D39" s="100"/>
      <c r="E39" s="100"/>
      <c r="F39" s="100"/>
      <c r="G39" s="100"/>
      <c r="H39" s="100"/>
      <c r="I39" s="100"/>
      <c r="J39" s="100"/>
      <c r="K39" s="60"/>
      <c r="L39" s="60"/>
      <c r="M39" s="60"/>
    </row>
    <row r="40" spans="1:13" s="59" customFormat="1" x14ac:dyDescent="0.25">
      <c r="A40" s="98"/>
      <c r="B40" s="103">
        <f>C38</f>
        <v>14.26771653543307</v>
      </c>
      <c r="C40" s="98" t="s">
        <v>5</v>
      </c>
      <c r="D40" s="103">
        <f>C39</f>
        <v>66.557971997076635</v>
      </c>
      <c r="E40" s="100" t="s">
        <v>79</v>
      </c>
      <c r="F40" s="100"/>
      <c r="G40" s="100"/>
      <c r="H40" s="100"/>
      <c r="I40" s="100"/>
      <c r="J40" s="100"/>
      <c r="K40" s="60"/>
      <c r="L40" s="60"/>
      <c r="M40" s="60"/>
    </row>
    <row r="41" spans="1:13" s="59" customFormat="1" x14ac:dyDescent="0.25">
      <c r="A41" s="98"/>
      <c r="B41" s="100"/>
      <c r="C41" s="100"/>
      <c r="D41" s="100"/>
      <c r="E41" s="100"/>
      <c r="F41" s="100"/>
      <c r="G41" s="100"/>
      <c r="H41" s="100"/>
      <c r="I41" s="100"/>
      <c r="J41" s="100"/>
      <c r="K41" s="60"/>
      <c r="L41" s="60"/>
      <c r="M41" s="60"/>
    </row>
    <row r="42" spans="1:13" x14ac:dyDescent="0.25">
      <c r="A42" s="35">
        <v>6</v>
      </c>
      <c r="B42" s="99" t="s">
        <v>99</v>
      </c>
      <c r="C42" s="99"/>
      <c r="D42" s="100"/>
      <c r="E42" s="100"/>
      <c r="F42" s="100"/>
      <c r="G42" s="100"/>
      <c r="H42" s="100"/>
      <c r="I42" s="100"/>
      <c r="J42" s="100"/>
      <c r="K42" s="60"/>
      <c r="L42" s="60"/>
      <c r="M42" s="60"/>
    </row>
    <row r="43" spans="1:13" x14ac:dyDescent="0.25">
      <c r="A43" s="98"/>
      <c r="B43" s="100"/>
      <c r="C43" s="100"/>
      <c r="D43" s="100"/>
      <c r="E43" s="100"/>
      <c r="F43" s="100"/>
      <c r="G43" s="100"/>
      <c r="H43" s="100"/>
      <c r="I43" s="100"/>
      <c r="J43" s="100"/>
      <c r="K43" s="60"/>
      <c r="L43" s="60"/>
      <c r="M43" s="60"/>
    </row>
    <row r="44" spans="1:13" ht="15.75" thickBot="1" x14ac:dyDescent="0.3">
      <c r="A44" s="98"/>
      <c r="B44" s="100"/>
      <c r="C44" s="100"/>
      <c r="D44" s="100"/>
      <c r="E44" s="100"/>
      <c r="F44" s="100"/>
      <c r="G44" s="100"/>
      <c r="H44" s="100"/>
      <c r="I44" s="100"/>
      <c r="J44" s="100"/>
      <c r="K44" s="60"/>
      <c r="L44" s="60"/>
      <c r="M44" s="60"/>
    </row>
    <row r="45" spans="1:13" ht="15.75" thickBot="1" x14ac:dyDescent="0.3">
      <c r="A45" s="98"/>
      <c r="B45" s="98" t="s">
        <v>80</v>
      </c>
      <c r="C45" s="151" t="s">
        <v>81</v>
      </c>
      <c r="D45" s="151"/>
      <c r="E45" s="105">
        <f>(I13*G19)/1000</f>
        <v>268.67500000000001</v>
      </c>
      <c r="F45" s="98" t="s">
        <v>15</v>
      </c>
      <c r="G45" s="100"/>
      <c r="H45" s="100"/>
      <c r="I45" s="100"/>
      <c r="J45" s="100"/>
      <c r="K45" s="60"/>
      <c r="L45" s="60"/>
      <c r="M45" s="60"/>
    </row>
    <row r="46" spans="1:13" ht="15.75" thickBot="1" x14ac:dyDescent="0.3">
      <c r="A46" s="98"/>
      <c r="B46" s="98" t="s">
        <v>82</v>
      </c>
      <c r="C46" s="151" t="s">
        <v>83</v>
      </c>
      <c r="D46" s="151"/>
      <c r="E46" s="105">
        <f>G6/E45</f>
        <v>2.1510002791476688</v>
      </c>
      <c r="F46" s="98"/>
      <c r="G46" s="100"/>
      <c r="H46" s="100"/>
      <c r="I46" s="100"/>
      <c r="J46" s="100"/>
      <c r="K46" s="60"/>
      <c r="L46" s="60"/>
      <c r="M46" s="60"/>
    </row>
    <row r="47" spans="1:13" ht="15.75" thickBot="1" x14ac:dyDescent="0.3">
      <c r="A47" s="98"/>
      <c r="B47" s="98"/>
      <c r="C47" s="105">
        <f>E46</f>
        <v>2.1510002791476688</v>
      </c>
      <c r="D47" s="119" t="s">
        <v>5</v>
      </c>
      <c r="E47" s="105">
        <v>1</v>
      </c>
      <c r="F47" s="98" t="s">
        <v>13</v>
      </c>
      <c r="G47" s="100"/>
      <c r="H47" s="100"/>
      <c r="I47" s="100"/>
      <c r="J47" s="100"/>
      <c r="K47" s="60"/>
      <c r="L47" s="60"/>
      <c r="M47" s="60"/>
    </row>
    <row r="48" spans="1:13" x14ac:dyDescent="0.25">
      <c r="A48" s="98"/>
      <c r="B48" s="98"/>
      <c r="C48" s="98"/>
      <c r="D48" s="98"/>
      <c r="E48" s="98"/>
      <c r="F48" s="98"/>
      <c r="G48" s="100"/>
      <c r="H48" s="100"/>
      <c r="I48" s="100"/>
      <c r="J48" s="100"/>
      <c r="K48" s="60"/>
      <c r="L48" s="60"/>
      <c r="M48" s="60"/>
    </row>
    <row r="49" spans="1:13" x14ac:dyDescent="0.25">
      <c r="A49" s="98"/>
      <c r="B49" s="117"/>
      <c r="C49" s="117"/>
      <c r="D49" s="117"/>
      <c r="E49" s="117"/>
      <c r="F49" s="117"/>
      <c r="G49" s="100"/>
      <c r="H49" s="100"/>
      <c r="I49" s="100"/>
      <c r="J49" s="100"/>
      <c r="K49" s="60"/>
      <c r="L49" s="60"/>
      <c r="M49" s="60"/>
    </row>
    <row r="50" spans="1:13" x14ac:dyDescent="0.25">
      <c r="A50" s="98"/>
      <c r="B50" s="100"/>
      <c r="C50" s="100"/>
      <c r="D50" s="100"/>
      <c r="E50" s="100"/>
      <c r="F50" s="100"/>
      <c r="G50" s="100"/>
      <c r="H50" s="100"/>
      <c r="I50" s="100"/>
      <c r="J50" s="100"/>
      <c r="K50" s="60"/>
      <c r="L50" s="60"/>
      <c r="M50" s="60"/>
    </row>
    <row r="51" spans="1:13" x14ac:dyDescent="0.25">
      <c r="A51" s="98"/>
      <c r="B51" s="100"/>
      <c r="C51" s="96"/>
      <c r="D51" s="96"/>
      <c r="E51" s="96"/>
      <c r="F51" s="96"/>
      <c r="G51" s="96"/>
      <c r="H51" s="96"/>
      <c r="I51" s="96"/>
      <c r="J51" s="96"/>
    </row>
    <row r="52" spans="1:13" x14ac:dyDescent="0.25">
      <c r="A52" s="93"/>
      <c r="B52" s="96"/>
      <c r="C52" s="96"/>
      <c r="D52" s="96"/>
      <c r="E52" s="96"/>
      <c r="F52" s="96"/>
      <c r="G52" s="96"/>
      <c r="H52" s="96"/>
      <c r="I52" s="96"/>
      <c r="J52" s="96"/>
    </row>
    <row r="65" spans="1:13" x14ac:dyDescent="0.25">
      <c r="A65" s="35"/>
      <c r="B65" s="150"/>
      <c r="C65" s="150"/>
      <c r="D65" s="150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25">
      <c r="A66" s="57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1:13" x14ac:dyDescent="0.25">
      <c r="A67" s="57"/>
      <c r="B67" s="12"/>
      <c r="C67" s="11"/>
      <c r="D67" s="11"/>
      <c r="E67" s="5"/>
      <c r="F67" s="5"/>
      <c r="G67" s="5"/>
      <c r="H67" s="5"/>
      <c r="I67" s="11"/>
      <c r="J67" s="11"/>
      <c r="K67" s="11"/>
      <c r="L67" s="11"/>
      <c r="M67" s="11"/>
    </row>
    <row r="68" spans="1:13" x14ac:dyDescent="0.25">
      <c r="A68" s="57"/>
      <c r="B68" s="11"/>
      <c r="C68" s="11"/>
      <c r="D68" s="11"/>
      <c r="E68" s="5"/>
      <c r="F68" s="5"/>
      <c r="G68" s="11"/>
      <c r="H68" s="11"/>
      <c r="I68" s="11"/>
      <c r="J68" s="11"/>
      <c r="K68" s="11"/>
      <c r="L68" s="11"/>
      <c r="M68" s="11"/>
    </row>
    <row r="69" spans="1:13" x14ac:dyDescent="0.25">
      <c r="A69" s="57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1:13" x14ac:dyDescent="0.25">
      <c r="A70" s="57"/>
      <c r="B70" s="13"/>
      <c r="C70" s="125"/>
      <c r="D70" s="125"/>
      <c r="E70" s="14"/>
      <c r="F70" s="14"/>
      <c r="G70" s="15"/>
      <c r="H70" s="11"/>
      <c r="I70" s="11"/>
      <c r="J70" s="11"/>
      <c r="K70" s="11"/>
      <c r="L70" s="11"/>
      <c r="M70" s="11"/>
    </row>
    <row r="71" spans="1:13" x14ac:dyDescent="0.25">
      <c r="A71" s="57"/>
      <c r="B71" s="13"/>
      <c r="C71" s="125"/>
      <c r="D71" s="125"/>
      <c r="E71" s="14"/>
      <c r="F71" s="14"/>
      <c r="G71" s="15"/>
      <c r="H71" s="11"/>
      <c r="I71" s="11"/>
      <c r="J71" s="11"/>
      <c r="K71" s="11"/>
      <c r="L71" s="11"/>
      <c r="M71" s="11"/>
    </row>
    <row r="72" spans="1:13" x14ac:dyDescent="0.25">
      <c r="A72" s="57"/>
      <c r="B72" s="13"/>
      <c r="C72" s="125"/>
      <c r="D72" s="125"/>
      <c r="E72" s="14"/>
      <c r="F72" s="14"/>
      <c r="G72" s="15"/>
      <c r="H72" s="11"/>
      <c r="I72" s="11"/>
      <c r="J72" s="11"/>
      <c r="K72" s="11"/>
      <c r="L72" s="11"/>
      <c r="M72" s="11"/>
    </row>
    <row r="73" spans="1:13" x14ac:dyDescent="0.25">
      <c r="A73" s="57"/>
      <c r="B73" s="13"/>
      <c r="C73" s="125"/>
      <c r="D73" s="125"/>
      <c r="E73" s="16"/>
      <c r="F73" s="14"/>
      <c r="G73" s="15"/>
      <c r="H73" s="11"/>
      <c r="I73" s="11"/>
      <c r="J73" s="11"/>
      <c r="K73" s="11"/>
      <c r="L73" s="11"/>
      <c r="M73" s="11"/>
    </row>
    <row r="74" spans="1:13" x14ac:dyDescent="0.25">
      <c r="A74" s="57"/>
      <c r="B74" s="13"/>
      <c r="C74" s="13"/>
      <c r="D74" s="14"/>
      <c r="E74" s="16"/>
      <c r="F74" s="14"/>
      <c r="G74" s="15"/>
      <c r="H74" s="11"/>
      <c r="I74" s="11"/>
      <c r="J74" s="11"/>
      <c r="K74" s="11"/>
      <c r="L74" s="11"/>
      <c r="M74" s="11"/>
    </row>
    <row r="75" spans="1:13" x14ac:dyDescent="0.25">
      <c r="A75" s="57"/>
      <c r="B75" s="13"/>
      <c r="C75" s="17"/>
      <c r="D75" s="5"/>
      <c r="E75" s="16"/>
      <c r="F75" s="14"/>
      <c r="G75" s="15"/>
      <c r="H75" s="11"/>
      <c r="I75" s="11"/>
      <c r="J75" s="11"/>
      <c r="K75" s="11"/>
      <c r="L75" s="11"/>
      <c r="M75" s="11"/>
    </row>
    <row r="76" spans="1:13" x14ac:dyDescent="0.25">
      <c r="A76" s="57"/>
      <c r="B76" s="11"/>
      <c r="C76" s="11"/>
      <c r="D76" s="11"/>
      <c r="E76" s="11"/>
      <c r="F76" s="9"/>
      <c r="G76" s="15"/>
      <c r="H76" s="11"/>
      <c r="I76" s="11"/>
      <c r="J76" s="11"/>
      <c r="K76" s="11"/>
      <c r="L76" s="11"/>
      <c r="M76" s="11"/>
    </row>
    <row r="77" spans="1:13" x14ac:dyDescent="0.25">
      <c r="A77" s="57"/>
      <c r="B77" s="13"/>
      <c r="C77" s="125"/>
      <c r="D77" s="125"/>
      <c r="E77" s="14"/>
      <c r="F77" s="13"/>
      <c r="G77" s="10"/>
      <c r="H77" s="11"/>
      <c r="I77" s="11"/>
      <c r="J77" s="11"/>
      <c r="K77" s="11"/>
      <c r="L77" s="11"/>
      <c r="M77" s="11"/>
    </row>
    <row r="78" spans="1:13" x14ac:dyDescent="0.25">
      <c r="A78" s="57"/>
      <c r="B78" s="13"/>
      <c r="C78" s="120"/>
      <c r="D78" s="120"/>
      <c r="E78" s="14"/>
      <c r="F78" s="13"/>
      <c r="G78" s="10"/>
      <c r="H78" s="11"/>
      <c r="I78" s="11"/>
      <c r="J78" s="11"/>
      <c r="K78" s="11"/>
      <c r="L78" s="11"/>
      <c r="M78" s="11"/>
    </row>
    <row r="79" spans="1:13" x14ac:dyDescent="0.25">
      <c r="A79" s="57"/>
      <c r="B79" s="123"/>
      <c r="C79" s="123"/>
      <c r="D79" s="123"/>
      <c r="E79" s="14"/>
      <c r="F79" s="14"/>
      <c r="G79" s="10"/>
      <c r="H79" s="11"/>
      <c r="I79" s="11"/>
      <c r="J79" s="11"/>
      <c r="K79" s="11"/>
      <c r="L79" s="11"/>
      <c r="M79" s="11"/>
    </row>
    <row r="80" spans="1:13" x14ac:dyDescent="0.25">
      <c r="A80" s="57"/>
      <c r="B80" s="123"/>
      <c r="C80" s="18"/>
      <c r="D80" s="19"/>
      <c r="E80" s="149"/>
      <c r="F80" s="125"/>
      <c r="G80" s="10"/>
      <c r="H80" s="11"/>
      <c r="I80" s="11"/>
      <c r="J80" s="11"/>
      <c r="K80" s="11"/>
      <c r="L80" s="11"/>
      <c r="M80" s="11"/>
    </row>
    <row r="81" spans="1:13" x14ac:dyDescent="0.25">
      <c r="A81" s="57"/>
      <c r="B81" s="123"/>
      <c r="C81" s="14"/>
      <c r="D81" s="14"/>
      <c r="E81" s="149"/>
      <c r="F81" s="125"/>
      <c r="G81" s="11"/>
      <c r="H81" s="11"/>
      <c r="I81" s="11"/>
      <c r="J81" s="11"/>
      <c r="K81" s="11"/>
      <c r="L81" s="11"/>
      <c r="M81" s="11"/>
    </row>
    <row r="82" spans="1:13" x14ac:dyDescent="0.25">
      <c r="A82" s="57"/>
      <c r="B82" s="11"/>
      <c r="C82" s="5"/>
      <c r="D82" s="5"/>
      <c r="E82" s="14"/>
      <c r="F82" s="14"/>
      <c r="G82" s="11"/>
      <c r="H82" s="11"/>
      <c r="I82" s="11"/>
      <c r="J82" s="11"/>
      <c r="K82" s="11"/>
      <c r="L82" s="11"/>
      <c r="M82" s="11"/>
    </row>
    <row r="83" spans="1:13" x14ac:dyDescent="0.25">
      <c r="A83" s="57"/>
      <c r="B83" s="11"/>
      <c r="C83" s="20"/>
      <c r="D83" s="5"/>
      <c r="E83" s="16"/>
      <c r="F83" s="14"/>
      <c r="G83" s="126"/>
      <c r="H83" s="11"/>
      <c r="I83" s="11"/>
      <c r="J83" s="11"/>
      <c r="K83" s="11"/>
      <c r="L83" s="11"/>
      <c r="M83" s="11"/>
    </row>
    <row r="84" spans="1:13" x14ac:dyDescent="0.25">
      <c r="A84" s="57"/>
      <c r="B84" s="11"/>
      <c r="C84" s="11"/>
      <c r="D84" s="11"/>
      <c r="E84" s="11"/>
      <c r="F84" s="11"/>
      <c r="G84" s="126"/>
      <c r="H84" s="11"/>
      <c r="I84" s="11"/>
      <c r="J84" s="11"/>
      <c r="K84" s="11"/>
      <c r="L84" s="11"/>
      <c r="M84" s="11"/>
    </row>
    <row r="86" spans="1:13" x14ac:dyDescent="0.25">
      <c r="A86" s="61" t="s">
        <v>18</v>
      </c>
      <c r="B86" s="1" t="s">
        <v>19</v>
      </c>
    </row>
    <row r="88" spans="1:13" x14ac:dyDescent="0.25">
      <c r="A88" s="58" t="s">
        <v>20</v>
      </c>
      <c r="B88" s="127"/>
      <c r="C88" s="128"/>
      <c r="D88" s="128"/>
      <c r="E88" s="128"/>
      <c r="F88" s="128"/>
      <c r="G88" s="129"/>
      <c r="H88" s="2" t="s">
        <v>21</v>
      </c>
      <c r="I88" s="22">
        <v>2</v>
      </c>
    </row>
    <row r="89" spans="1:13" x14ac:dyDescent="0.25">
      <c r="B89" s="130"/>
      <c r="C89" s="131"/>
      <c r="D89" s="131"/>
      <c r="E89" s="131"/>
      <c r="F89" s="131"/>
      <c r="G89" s="132"/>
      <c r="H89" s="2" t="s">
        <v>22</v>
      </c>
      <c r="I89" s="22">
        <v>8</v>
      </c>
    </row>
    <row r="90" spans="1:13" x14ac:dyDescent="0.25">
      <c r="B90" s="130"/>
      <c r="C90" s="131"/>
      <c r="D90" s="131"/>
      <c r="E90" s="131"/>
      <c r="F90" s="131"/>
      <c r="G90" s="132"/>
      <c r="H90" s="2" t="s">
        <v>20</v>
      </c>
      <c r="I90" s="22">
        <v>0.33</v>
      </c>
    </row>
    <row r="91" spans="1:13" x14ac:dyDescent="0.25">
      <c r="B91" s="133"/>
      <c r="C91" s="134"/>
      <c r="D91" s="134"/>
      <c r="E91" s="134"/>
      <c r="F91" s="134"/>
      <c r="G91" s="135"/>
      <c r="H91" s="21" t="s">
        <v>23</v>
      </c>
      <c r="I91" s="22">
        <v>6000</v>
      </c>
    </row>
    <row r="92" spans="1:13" x14ac:dyDescent="0.25">
      <c r="H92" s="6"/>
      <c r="I92" s="4"/>
    </row>
    <row r="93" spans="1:13" x14ac:dyDescent="0.25">
      <c r="B93" s="2" t="s">
        <v>24</v>
      </c>
      <c r="C93" s="136" t="s">
        <v>25</v>
      </c>
      <c r="D93" s="136"/>
      <c r="E93" s="3">
        <f>I88*I89</f>
        <v>16</v>
      </c>
      <c r="F93" s="2" t="s">
        <v>11</v>
      </c>
    </row>
    <row r="94" spans="1:13" x14ac:dyDescent="0.25">
      <c r="B94" s="7" t="s">
        <v>26</v>
      </c>
      <c r="C94" s="137" t="s">
        <v>27</v>
      </c>
      <c r="D94" s="138"/>
      <c r="E94" s="139">
        <f>((4*I90*I90-5)*(4*I90*I90-5)*E93*I91*I91*I91)/(1920*(1-I90)*205*I12*10000)</f>
        <v>2.8892121081006121</v>
      </c>
      <c r="F94" s="136" t="s">
        <v>28</v>
      </c>
    </row>
    <row r="95" spans="1:13" x14ac:dyDescent="0.25">
      <c r="B95" s="4"/>
      <c r="C95" s="145" t="s">
        <v>29</v>
      </c>
      <c r="D95" s="147"/>
      <c r="E95" s="140"/>
      <c r="F95" s="148"/>
    </row>
    <row r="96" spans="1:13" x14ac:dyDescent="0.25">
      <c r="B96" s="4"/>
      <c r="C96" s="4"/>
      <c r="D96" s="4"/>
      <c r="E96" s="4"/>
      <c r="F96" s="4"/>
    </row>
    <row r="97" spans="1:9" x14ac:dyDescent="0.25">
      <c r="A97" s="58" t="s">
        <v>30</v>
      </c>
      <c r="B97" s="127"/>
      <c r="C97" s="141"/>
      <c r="D97" s="141"/>
      <c r="E97" s="141"/>
      <c r="F97" s="141"/>
      <c r="G97" s="142"/>
      <c r="H97" s="2" t="s">
        <v>21</v>
      </c>
      <c r="I97" s="22">
        <v>2.5</v>
      </c>
    </row>
    <row r="98" spans="1:9" x14ac:dyDescent="0.25">
      <c r="B98" s="143"/>
      <c r="C98" s="120"/>
      <c r="D98" s="120"/>
      <c r="E98" s="120"/>
      <c r="F98" s="120"/>
      <c r="G98" s="144"/>
      <c r="H98" s="2" t="s">
        <v>22</v>
      </c>
      <c r="I98" s="22">
        <v>9</v>
      </c>
    </row>
    <row r="99" spans="1:9" x14ac:dyDescent="0.25">
      <c r="B99" s="143"/>
      <c r="C99" s="120"/>
      <c r="D99" s="120"/>
      <c r="E99" s="120"/>
      <c r="F99" s="120"/>
      <c r="G99" s="144"/>
    </row>
    <row r="100" spans="1:9" x14ac:dyDescent="0.25">
      <c r="B100" s="145"/>
      <c r="C100" s="146"/>
      <c r="D100" s="146"/>
      <c r="E100" s="146"/>
      <c r="F100" s="146"/>
      <c r="G100" s="147"/>
    </row>
    <row r="102" spans="1:9" x14ac:dyDescent="0.25">
      <c r="B102" s="2" t="s">
        <v>24</v>
      </c>
      <c r="C102" s="121" t="s">
        <v>25</v>
      </c>
      <c r="D102" s="121"/>
      <c r="E102" s="3">
        <f>I97*I98</f>
        <v>22.5</v>
      </c>
      <c r="F102" s="2" t="s">
        <v>11</v>
      </c>
    </row>
    <row r="103" spans="1:9" x14ac:dyDescent="0.25">
      <c r="B103" s="2" t="s">
        <v>31</v>
      </c>
      <c r="C103" s="121" t="s">
        <v>32</v>
      </c>
      <c r="D103" s="121"/>
      <c r="E103" s="3">
        <f>(E102*I91*I91*I91)/(60*205*I12*10000)</f>
        <v>4.1811846689895473</v>
      </c>
      <c r="F103" s="2" t="s">
        <v>28</v>
      </c>
    </row>
    <row r="105" spans="1:9" x14ac:dyDescent="0.25">
      <c r="B105" s="7" t="s">
        <v>33</v>
      </c>
      <c r="C105" s="121" t="s">
        <v>34</v>
      </c>
      <c r="D105" s="121"/>
      <c r="E105" s="3">
        <f>E94+E103</f>
        <v>7.0703967770901599</v>
      </c>
      <c r="F105" s="2" t="s">
        <v>28</v>
      </c>
    </row>
    <row r="106" spans="1:9" x14ac:dyDescent="0.25">
      <c r="B106" s="7" t="s">
        <v>35</v>
      </c>
      <c r="C106" s="121" t="s">
        <v>36</v>
      </c>
      <c r="D106" s="121"/>
      <c r="E106" s="3">
        <f>I91/360</f>
        <v>16.666666666666668</v>
      </c>
      <c r="F106" s="2" t="s">
        <v>28</v>
      </c>
    </row>
    <row r="107" spans="1:9" x14ac:dyDescent="0.25">
      <c r="C107" s="2" t="s">
        <v>35</v>
      </c>
      <c r="D107" s="2" t="s">
        <v>2</v>
      </c>
      <c r="E107" s="2" t="s">
        <v>33</v>
      </c>
      <c r="F107" s="2"/>
    </row>
    <row r="108" spans="1:9" x14ac:dyDescent="0.25">
      <c r="C108" s="3">
        <f>E106</f>
        <v>16.666666666666668</v>
      </c>
      <c r="D108" s="2" t="s">
        <v>2</v>
      </c>
      <c r="E108" s="3">
        <f>E105</f>
        <v>7.0703967770901599</v>
      </c>
      <c r="F108" s="2" t="s">
        <v>17</v>
      </c>
    </row>
    <row r="110" spans="1:9" x14ac:dyDescent="0.25">
      <c r="A110" s="63" t="s">
        <v>37</v>
      </c>
    </row>
    <row r="112" spans="1:9" x14ac:dyDescent="0.25">
      <c r="B112" t="s">
        <v>38</v>
      </c>
    </row>
    <row r="115" spans="4:5" x14ac:dyDescent="0.25">
      <c r="D115" s="1"/>
      <c r="E115" s="8"/>
    </row>
  </sheetData>
  <mergeCells count="33">
    <mergeCell ref="C23:D23"/>
    <mergeCell ref="C31:D31"/>
    <mergeCell ref="C8:D8"/>
    <mergeCell ref="C10:D10"/>
    <mergeCell ref="D27:E27"/>
    <mergeCell ref="B65:D65"/>
    <mergeCell ref="C71:D71"/>
    <mergeCell ref="C32:D32"/>
    <mergeCell ref="C45:D45"/>
    <mergeCell ref="C46:D46"/>
    <mergeCell ref="C70:D70"/>
    <mergeCell ref="B36:D36"/>
    <mergeCell ref="C33:D33"/>
    <mergeCell ref="B80:B81"/>
    <mergeCell ref="E80:E81"/>
    <mergeCell ref="F80:F81"/>
    <mergeCell ref="C72:D72"/>
    <mergeCell ref="C73:D73"/>
    <mergeCell ref="C77:D77"/>
    <mergeCell ref="C78:D78"/>
    <mergeCell ref="B79:D79"/>
    <mergeCell ref="C106:D106"/>
    <mergeCell ref="G83:G84"/>
    <mergeCell ref="B88:G91"/>
    <mergeCell ref="C93:D93"/>
    <mergeCell ref="C94:D94"/>
    <mergeCell ref="E94:E95"/>
    <mergeCell ref="B97:G100"/>
    <mergeCell ref="C102:D102"/>
    <mergeCell ref="C103:D103"/>
    <mergeCell ref="C105:D105"/>
    <mergeCell ref="F94:F95"/>
    <mergeCell ref="C95:D95"/>
  </mergeCells>
  <phoneticPr fontId="8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UB</vt:lpstr>
      <vt:lpstr>analysis</vt:lpstr>
      <vt:lpstr>template</vt:lpstr>
      <vt:lpstr>template!Print_Area</vt:lpstr>
    </vt:vector>
  </TitlesOfParts>
  <Company>polimas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Mohd Kamaruzzaman Wahab;Mohd Safirul Mohd Noor</dc:creator>
  <cp:lastModifiedBy>Kamaruzaman  Abd Wahab</cp:lastModifiedBy>
  <cp:lastPrinted>2013-07-24T06:36:19Z</cp:lastPrinted>
  <dcterms:created xsi:type="dcterms:W3CDTF">2011-09-07T02:46:27Z</dcterms:created>
  <dcterms:modified xsi:type="dcterms:W3CDTF">2024-12-02T07:53:05Z</dcterms:modified>
</cp:coreProperties>
</file>